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codeName="ThisWorkbook"/>
  <mc:AlternateContent xmlns:mc="http://schemas.openxmlformats.org/markup-compatibility/2006">
    <mc:Choice Requires="x15">
      <x15ac:absPath xmlns:x15ac="http://schemas.microsoft.com/office/spreadsheetml/2010/11/ac" url="/Users/sismeridona/Desktop/"/>
    </mc:Choice>
  </mc:AlternateContent>
  <xr:revisionPtr revIDLastSave="0" documentId="13_ncr:1_{57960588-069C-174F-90DE-B55AC66F8EE9}" xr6:coauthVersionLast="47" xr6:coauthVersionMax="47" xr10:uidLastSave="{00000000-0000-0000-0000-000000000000}"/>
  <bookViews>
    <workbookView xWindow="7120" yWindow="500" windowWidth="21680" windowHeight="15380" tabRatio="643" activeTab="1" xr2:uid="{00000000-000D-0000-FFFF-FFFF00000000}"/>
  </bookViews>
  <sheets>
    <sheet name="Jenis Evaluasi" sheetId="4" r:id="rId1"/>
    <sheet name="Portopolio Penilaian"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1">
      <go:sheetsCustomData xmlns:go="http://customooxmlschemas.google.com/" r:id="" roundtripDataSignature="AMtx7mgD4AW8Ue0fo+NH1chBwRhim+gl+g=="/>
    </ext>
  </extLst>
</workbook>
</file>

<file path=xl/calcChain.xml><?xml version="1.0" encoding="utf-8"?>
<calcChain xmlns="http://schemas.openxmlformats.org/spreadsheetml/2006/main">
  <c r="R47" i="5" l="1"/>
  <c r="V57" i="5" l="1"/>
  <c r="W57" i="5"/>
  <c r="X57" i="5"/>
  <c r="X61" i="5"/>
  <c r="W61" i="5"/>
  <c r="V61" i="5"/>
  <c r="U61" i="5"/>
  <c r="X60" i="5"/>
  <c r="W60" i="5"/>
  <c r="V60" i="5"/>
  <c r="R55" i="5" l="1"/>
  <c r="R56" i="5"/>
  <c r="R46" i="5"/>
  <c r="R45" i="5"/>
  <c r="H25" i="5"/>
  <c r="V59" i="5" s="1"/>
  <c r="H27" i="5"/>
  <c r="W59" i="5" s="1"/>
  <c r="G46" i="5" l="1"/>
  <c r="G47" i="5"/>
  <c r="H4" i="5" l="1"/>
  <c r="H2" i="5"/>
  <c r="M2" i="5" l="1"/>
  <c r="S56" i="5"/>
  <c r="M4" i="5"/>
  <c r="T58" i="5"/>
  <c r="G45" i="5"/>
  <c r="S62" i="5" l="1"/>
  <c r="G51" i="5"/>
  <c r="G62" i="5"/>
  <c r="G65" i="5"/>
  <c r="R60" i="5" l="1"/>
  <c r="R50" i="5"/>
  <c r="R61" i="5" l="1"/>
  <c r="R59" i="5"/>
  <c r="R58" i="5"/>
  <c r="R57" i="5"/>
  <c r="R51" i="5"/>
  <c r="R49" i="5"/>
  <c r="R48" i="5"/>
  <c r="R52" i="5"/>
  <c r="R25" i="5" l="1"/>
  <c r="R4" i="5"/>
  <c r="R5" i="5"/>
  <c r="R6" i="5"/>
  <c r="R7" i="5"/>
  <c r="R8" i="5"/>
  <c r="R9" i="5"/>
  <c r="R10" i="5"/>
  <c r="R11" i="5"/>
  <c r="R12" i="5"/>
  <c r="R13" i="5"/>
  <c r="R14" i="5"/>
  <c r="R23" i="5"/>
  <c r="R24" i="5"/>
  <c r="R31" i="5"/>
  <c r="R32" i="5"/>
  <c r="R34" i="5"/>
  <c r="R37" i="5"/>
  <c r="R38" i="5"/>
  <c r="R39" i="5"/>
  <c r="R2" i="5"/>
  <c r="G56" i="5"/>
  <c r="L42" i="5" l="1"/>
  <c r="G67" i="5"/>
  <c r="G66" i="5"/>
  <c r="G64" i="5"/>
  <c r="G63" i="5"/>
  <c r="G57" i="5"/>
  <c r="G58" i="5"/>
  <c r="G59" i="5"/>
  <c r="G60" i="5"/>
  <c r="G61" i="5"/>
  <c r="G55" i="5"/>
  <c r="G54" i="5"/>
  <c r="G53" i="5"/>
  <c r="G52" i="5"/>
  <c r="G50" i="5"/>
  <c r="G49" i="5"/>
  <c r="G48" i="5"/>
  <c r="H39" i="5"/>
  <c r="M39" i="5" s="1"/>
  <c r="H38" i="5"/>
  <c r="H37" i="5"/>
  <c r="H32" i="5"/>
  <c r="H34" i="5"/>
  <c r="M34" i="5" s="1"/>
  <c r="V55" i="5" l="1"/>
  <c r="S45" i="5"/>
  <c r="U51" i="5"/>
  <c r="T61" i="5"/>
  <c r="AA61" i="5" s="1"/>
  <c r="M38" i="5"/>
  <c r="M47" i="5" s="1"/>
  <c r="T51" i="5"/>
  <c r="H47" i="5"/>
  <c r="T37" i="5"/>
  <c r="M37" i="5"/>
  <c r="M53" i="5" s="1"/>
  <c r="M32" i="5"/>
  <c r="M45" i="5" s="1"/>
  <c r="M70" i="5" s="1"/>
  <c r="H45" i="5"/>
  <c r="H70" i="5" s="1"/>
  <c r="H67" i="5"/>
  <c r="V51" i="5"/>
  <c r="U38" i="5"/>
  <c r="M66" i="5"/>
  <c r="H66" i="5"/>
  <c r="I2" i="5"/>
  <c r="T2" i="5"/>
  <c r="I34" i="5"/>
  <c r="J34" i="5" s="1"/>
  <c r="K34" i="5" s="1"/>
  <c r="V34" i="5"/>
  <c r="I39" i="5"/>
  <c r="J39" i="5" s="1"/>
  <c r="K39" i="5" s="1"/>
  <c r="V39" i="5"/>
  <c r="S32" i="5"/>
  <c r="S42" i="5" s="1"/>
  <c r="I38" i="5"/>
  <c r="J38" i="5" s="1"/>
  <c r="K38" i="5" s="1"/>
  <c r="H48" i="5"/>
  <c r="H53" i="5"/>
  <c r="M48" i="5"/>
  <c r="H18" i="5"/>
  <c r="V50" i="5" s="1"/>
  <c r="H14" i="5"/>
  <c r="H8" i="5"/>
  <c r="V58" i="5" s="1"/>
  <c r="H9" i="5"/>
  <c r="V56" i="5" s="1"/>
  <c r="H7" i="5"/>
  <c r="H6" i="5"/>
  <c r="W45" i="5" l="1"/>
  <c r="S52" i="5"/>
  <c r="M14" i="5"/>
  <c r="U50" i="5"/>
  <c r="T60" i="5"/>
  <c r="U48" i="5"/>
  <c r="U58" i="5"/>
  <c r="U56" i="5"/>
  <c r="U46" i="5"/>
  <c r="AA55" i="5"/>
  <c r="V62" i="5"/>
  <c r="H76" i="5"/>
  <c r="W51" i="5"/>
  <c r="H50" i="5"/>
  <c r="V8" i="5"/>
  <c r="T14" i="5"/>
  <c r="M18" i="5"/>
  <c r="M62" i="5" s="1"/>
  <c r="V18" i="5"/>
  <c r="M7" i="5"/>
  <c r="M50" i="5" s="1"/>
  <c r="T7" i="5"/>
  <c r="M9" i="5"/>
  <c r="M57" i="5" s="1"/>
  <c r="V9" i="5"/>
  <c r="M6" i="5"/>
  <c r="M49" i="5" s="1"/>
  <c r="T6" i="5"/>
  <c r="H56" i="5"/>
  <c r="M8" i="5"/>
  <c r="M56" i="5" s="1"/>
  <c r="M67" i="5"/>
  <c r="M76" i="5" s="1"/>
  <c r="H62" i="5"/>
  <c r="H57" i="5"/>
  <c r="H49" i="5"/>
  <c r="I14" i="5"/>
  <c r="J14" i="5" s="1"/>
  <c r="K14" i="5" s="1"/>
  <c r="H51" i="5"/>
  <c r="I8" i="5"/>
  <c r="H16" i="5"/>
  <c r="H24" i="5"/>
  <c r="Z57" i="5" s="1"/>
  <c r="Z62" i="5" s="1"/>
  <c r="H23" i="5"/>
  <c r="Y57" i="5" s="1"/>
  <c r="Y62" i="5" s="1"/>
  <c r="H46" i="5" l="1"/>
  <c r="T50" i="5"/>
  <c r="T52" i="5" s="1"/>
  <c r="U60" i="5"/>
  <c r="AA60" i="5" s="1"/>
  <c r="V47" i="5"/>
  <c r="U16" i="5"/>
  <c r="U42" i="5" s="1"/>
  <c r="M27" i="5"/>
  <c r="M24" i="5"/>
  <c r="M64" i="5" s="1"/>
  <c r="V24" i="5"/>
  <c r="M23" i="5"/>
  <c r="M63" i="5" s="1"/>
  <c r="V23" i="5"/>
  <c r="H63" i="5"/>
  <c r="M16" i="5"/>
  <c r="M46" i="5" s="1"/>
  <c r="M51" i="5"/>
  <c r="H64" i="5"/>
  <c r="I27" i="5"/>
  <c r="H22" i="5"/>
  <c r="I24" i="5"/>
  <c r="I23" i="5"/>
  <c r="I16" i="5"/>
  <c r="J16" i="5" s="1"/>
  <c r="K16" i="5" s="1"/>
  <c r="C46" i="5" s="1"/>
  <c r="I37" i="5"/>
  <c r="J37" i="5" s="1"/>
  <c r="K37" i="5" s="1"/>
  <c r="I32" i="5"/>
  <c r="J32" i="5" s="1"/>
  <c r="K32" i="5" s="1"/>
  <c r="C45" i="5" s="1"/>
  <c r="I18" i="5"/>
  <c r="J18" i="5" s="1"/>
  <c r="K18" i="5" s="1"/>
  <c r="W50" i="5" l="1"/>
  <c r="H75" i="5"/>
  <c r="M75" i="5"/>
  <c r="J23" i="5"/>
  <c r="K23" i="5" s="1"/>
  <c r="H31" i="5"/>
  <c r="H29" i="5"/>
  <c r="X59" i="5" s="1"/>
  <c r="AA59" i="5" s="1"/>
  <c r="H13" i="5"/>
  <c r="X56" i="5" s="1"/>
  <c r="H12" i="5"/>
  <c r="X58" i="5" s="1"/>
  <c r="H11" i="5"/>
  <c r="W56" i="5" s="1"/>
  <c r="H10" i="5"/>
  <c r="W58" i="5" s="1"/>
  <c r="AA58" i="5" s="1"/>
  <c r="H5" i="5"/>
  <c r="T56" i="5" s="1"/>
  <c r="V4" i="5"/>
  <c r="X62" i="5" l="1"/>
  <c r="U47" i="5"/>
  <c r="U52" i="5" s="1"/>
  <c r="U57" i="5"/>
  <c r="T62" i="5"/>
  <c r="AA56" i="5"/>
  <c r="W62" i="5"/>
  <c r="V49" i="5"/>
  <c r="W49" i="5" s="1"/>
  <c r="W47" i="5"/>
  <c r="V5" i="5"/>
  <c r="I4" i="5"/>
  <c r="V46" i="5"/>
  <c r="V48" i="5"/>
  <c r="W48" i="5" s="1"/>
  <c r="V25" i="5"/>
  <c r="M29" i="5"/>
  <c r="T31" i="5"/>
  <c r="T42" i="5" s="1"/>
  <c r="M13" i="5"/>
  <c r="M61" i="5" s="1"/>
  <c r="V13" i="5"/>
  <c r="M12" i="5"/>
  <c r="M60" i="5" s="1"/>
  <c r="V12" i="5"/>
  <c r="M10" i="5"/>
  <c r="M58" i="5" s="1"/>
  <c r="V10" i="5"/>
  <c r="M11" i="5"/>
  <c r="M59" i="5" s="1"/>
  <c r="V11" i="5"/>
  <c r="H55" i="5"/>
  <c r="M5" i="5"/>
  <c r="H54" i="5"/>
  <c r="H65" i="5"/>
  <c r="M25" i="5"/>
  <c r="H52" i="5"/>
  <c r="H72" i="5" s="1"/>
  <c r="M31" i="5"/>
  <c r="H58" i="5"/>
  <c r="H60" i="5"/>
  <c r="H59" i="5"/>
  <c r="H61" i="5"/>
  <c r="H42" i="5"/>
  <c r="I25" i="5"/>
  <c r="I29" i="5"/>
  <c r="I31" i="5"/>
  <c r="J31" i="5" s="1"/>
  <c r="K31" i="5" s="1"/>
  <c r="J4" i="5"/>
  <c r="K4" i="5" s="1"/>
  <c r="I6" i="5"/>
  <c r="J6" i="5" s="1"/>
  <c r="K6" i="5" s="1"/>
  <c r="I10" i="5"/>
  <c r="I12" i="5"/>
  <c r="V52" i="5" l="1"/>
  <c r="W46" i="5"/>
  <c r="AA57" i="5"/>
  <c r="AA62" i="5" s="1"/>
  <c r="U62" i="5"/>
  <c r="M55" i="5"/>
  <c r="M42" i="5"/>
  <c r="N14" i="5" s="1"/>
  <c r="W52" i="5"/>
  <c r="M71" i="5"/>
  <c r="H71" i="5"/>
  <c r="V42" i="5"/>
  <c r="H74" i="5"/>
  <c r="M54" i="5"/>
  <c r="M73" i="5" s="1"/>
  <c r="H68" i="5"/>
  <c r="H73" i="5"/>
  <c r="M65" i="5"/>
  <c r="M74" i="5" s="1"/>
  <c r="M52" i="5"/>
  <c r="M72" i="5" s="1"/>
  <c r="J25" i="5"/>
  <c r="K25" i="5" s="1"/>
  <c r="J2" i="5"/>
  <c r="K2" i="5" s="1"/>
  <c r="C48" i="5" s="1"/>
  <c r="I42" i="5"/>
  <c r="J8" i="5"/>
  <c r="K8" i="5" s="1"/>
  <c r="H77" i="5" l="1"/>
  <c r="M77" i="5"/>
  <c r="C54" i="5"/>
  <c r="C68" i="5" s="1"/>
  <c r="N37" i="5"/>
  <c r="N2" i="5"/>
  <c r="N32" i="5"/>
  <c r="D45" i="5" s="1"/>
  <c r="N39" i="5"/>
  <c r="M68" i="5"/>
  <c r="K42" i="5"/>
  <c r="J42" i="5"/>
  <c r="N38" i="5"/>
  <c r="N34" i="5" l="1"/>
  <c r="N9" i="5"/>
  <c r="N16" i="5"/>
  <c r="D46" i="5" s="1"/>
  <c r="N7" i="5"/>
  <c r="O8" i="5"/>
  <c r="O6" i="5"/>
  <c r="O2" i="5"/>
  <c r="O4" i="5"/>
  <c r="N18" i="5"/>
  <c r="N23" i="5"/>
  <c r="N24" i="5"/>
  <c r="N5" i="5"/>
  <c r="N6" i="5"/>
  <c r="N31" i="5"/>
  <c r="N29" i="5"/>
  <c r="N11" i="5"/>
  <c r="N25" i="5"/>
  <c r="N10" i="5"/>
  <c r="N13" i="5"/>
  <c r="N8" i="5"/>
  <c r="N27" i="5"/>
  <c r="N12" i="5"/>
  <c r="N4" i="5"/>
  <c r="D48" i="5" l="1"/>
  <c r="D54" i="5"/>
  <c r="N42" i="5"/>
  <c r="D68"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Acer</author>
  </authors>
  <commentList>
    <comment ref="D45" authorId="0" shapeId="0" xr:uid="{00000000-0006-0000-0100-000001000000}">
      <text>
        <r>
          <rPr>
            <b/>
            <sz val="9"/>
            <color indexed="81"/>
            <rFont val="Tahoma"/>
            <family val="2"/>
          </rPr>
          <t>Acer:</t>
        </r>
        <r>
          <rPr>
            <sz val="9"/>
            <color indexed="81"/>
            <rFont val="Tahoma"/>
            <family val="2"/>
          </rPr>
          <t xml:space="preserve">
Jika nilainya setengah dari ketercapaian CPL maka belum tuntas</t>
        </r>
      </text>
    </comment>
  </commentList>
</comments>
</file>

<file path=xl/sharedStrings.xml><?xml version="1.0" encoding="utf-8"?>
<sst xmlns="http://schemas.openxmlformats.org/spreadsheetml/2006/main" count="229" uniqueCount="137">
  <si>
    <t>Kognitif</t>
  </si>
  <si>
    <t>Quis</t>
  </si>
  <si>
    <t>Keterampilan</t>
  </si>
  <si>
    <t>Kelompok Penilaian</t>
  </si>
  <si>
    <t>Komponen Penilaian</t>
  </si>
  <si>
    <t>Sikap</t>
  </si>
  <si>
    <t>Penilaian aspek pribadi yang menekankan pada aspek beriman, berakhlak mulia, percaya diri, disiplin dan bertanggung jawab dalam berinteraksi secara efektif dengan lingkungan sosial, alam sekitar, serta dunia dan peradabannya.</t>
  </si>
  <si>
    <t>Minggu</t>
  </si>
  <si>
    <t>CPMK</t>
  </si>
  <si>
    <t>SUB-CPMK</t>
  </si>
  <si>
    <t>Komponen Penilaian dan Sub-Bobot (%)</t>
  </si>
  <si>
    <t>Nilai Mahasiswa (0-100)</t>
  </si>
  <si>
    <t>CPMK 1</t>
  </si>
  <si>
    <t>Sub-CPMK 1</t>
  </si>
  <si>
    <t>CPMK 2</t>
  </si>
  <si>
    <t>Sub-CPMK 2</t>
  </si>
  <si>
    <t>Sub-CPMK 3</t>
  </si>
  <si>
    <t>Sub-CPMK 4</t>
  </si>
  <si>
    <t>Sub-CPMK 5</t>
  </si>
  <si>
    <t>Sub-CPMK 6</t>
  </si>
  <si>
    <t>Ujian Tengah Semester</t>
  </si>
  <si>
    <t>Sub-CPMK 7</t>
  </si>
  <si>
    <t>Sub-CPMK 8</t>
  </si>
  <si>
    <t>Total Bobot</t>
  </si>
  <si>
    <t>4.1</t>
  </si>
  <si>
    <t>4.2</t>
  </si>
  <si>
    <t>5.1</t>
  </si>
  <si>
    <t>5.2</t>
  </si>
  <si>
    <t>∑((Nilai mahasiswa) x (Sub-Bobot%))</t>
  </si>
  <si>
    <t>Bobot (%) SUB-CPMK</t>
  </si>
  <si>
    <t>Bobot (%) CPMK</t>
  </si>
  <si>
    <t>Bobot (%) CPL</t>
  </si>
  <si>
    <t>Ketercapaian CPL</t>
  </si>
  <si>
    <t>Ketercapaian CPL Pada Matakuliah (%)</t>
  </si>
  <si>
    <t>3.2</t>
  </si>
  <si>
    <t>3.1</t>
  </si>
  <si>
    <t>1.2</t>
  </si>
  <si>
    <t>1.1</t>
  </si>
  <si>
    <t>2.2</t>
  </si>
  <si>
    <t>2.1</t>
  </si>
  <si>
    <t>6.1</t>
  </si>
  <si>
    <t>6.2</t>
  </si>
  <si>
    <t>7.1</t>
  </si>
  <si>
    <t>8.1</t>
  </si>
  <si>
    <t>Indikator (%)</t>
  </si>
  <si>
    <t>Deskripsi Penilaian</t>
  </si>
  <si>
    <t>Instrumen</t>
  </si>
  <si>
    <t>Case Based Learning</t>
  </si>
  <si>
    <t>Aspek penilaian yang bersumber dari pemberian tugas dan bahan diskusi dalam situasi nyata yang disajikan untuk meningkatkan kemampuan pemecahan masalah. Kriteria tugas dan bahan diskusi diarahkan pada kasus yang memiliki; relevansi, komtemporer, dan kontekstual.</t>
  </si>
  <si>
    <t>Project Based Learning</t>
  </si>
  <si>
    <t>Ujian Akhir Semester (UAS) merupakan suatu rangkaian pengujian materi perkuliahan yang diberikan oleh dosen kepada mahasiswa pada akhir semester yang memfokuskan pada pengujian perolehan hasil belajar pada ranah pengetahuan.</t>
  </si>
  <si>
    <t>Objektif tes, essay, dll.</t>
  </si>
  <si>
    <t>Ujian Tengah Semester (UTS) adalah kegiatan akademis yang wajib dilakukan oleh setiap mahasiswa dalam menyelesaikan studinya. UTS merupakan bentuk evaluasi semester yang berjalan dengan menekankan pada aspek kognitif mahasiswa.</t>
  </si>
  <si>
    <t>Tugas kognitif adalah pemberian penugasan yang mencakup kegiatan mental (otak) untuk mengukur kemampuan kognitif dalam berpikir secara rasional.</t>
  </si>
  <si>
    <t>Quis merupakan rangkaian tes kognitif untuk mengukur kemampuan potensial dan prestasi pebelajar setiap tahapan perolehan belajaranya.</t>
  </si>
  <si>
    <t>Penilaian kinerja</t>
  </si>
  <si>
    <t>Penilaian aspek pribadi</t>
  </si>
  <si>
    <t>Total</t>
  </si>
  <si>
    <t>3.3</t>
  </si>
  <si>
    <t>5-7</t>
  </si>
  <si>
    <t>9-10</t>
  </si>
  <si>
    <t>11-15</t>
  </si>
  <si>
    <t>4.3</t>
  </si>
  <si>
    <t>Esay tes</t>
  </si>
  <si>
    <t>2.3</t>
  </si>
  <si>
    <t>KU</t>
  </si>
  <si>
    <t>P</t>
  </si>
  <si>
    <t>KK</t>
  </si>
  <si>
    <t>S</t>
  </si>
  <si>
    <t>KOMPONEN EVALUASI</t>
  </si>
  <si>
    <t>TOTAL</t>
  </si>
  <si>
    <t>JUMLAH</t>
  </si>
  <si>
    <t>Jenis Evaluasi</t>
  </si>
  <si>
    <t>Evaluasi Tengah Semester</t>
  </si>
  <si>
    <t>Evaluasi Akhir Semester</t>
  </si>
  <si>
    <t>Kognitif-tugas</t>
  </si>
  <si>
    <t>Kognitif-UTS</t>
  </si>
  <si>
    <t>Tugas study project</t>
  </si>
  <si>
    <t>Diskusi case study</t>
  </si>
  <si>
    <t>Tugas case study: Aktivitas partisipatif</t>
  </si>
  <si>
    <t xml:space="preserve">Tugas case study project: Hasil proyek </t>
  </si>
  <si>
    <t>Diskusi case study: Aktivitas partisipatif</t>
  </si>
  <si>
    <t>Penugasan kognitif: Kognitif-tugas</t>
  </si>
  <si>
    <t>Kognitif-UAS</t>
  </si>
  <si>
    <t>Kognitif-Quis</t>
  </si>
  <si>
    <t>Keterampilan kinerja</t>
  </si>
  <si>
    <t>Aspek penilaian yang bersumber dari pemberian proyek sebagai bagian dari pekerjaan yang melibatkan kegiatan berbasis penyelidikan (inquiry based activity), dapat kecil atau besar, dilakukan oleh individu atau kelompok dan hasilnya dapat berupa laporan, desain, karya seni, wiki, poster atau produk kerja.</t>
  </si>
  <si>
    <r>
      <t>1.</t>
    </r>
    <r>
      <rPr>
        <sz val="7"/>
        <color rgb="FF000000"/>
        <rFont val="Times New Roman"/>
        <family val="1"/>
      </rPr>
      <t>  </t>
    </r>
    <r>
      <rPr>
        <sz val="12"/>
        <color rgb="FF000000"/>
        <rFont val="Bookman Old Style"/>
        <family val="1"/>
      </rPr>
      <t>Rubrik untuk penilaian proses dan / atau
2. Portofolio atau karya desain untuk penilaian hasil</t>
    </r>
  </si>
  <si>
    <r>
      <t>1.</t>
    </r>
    <r>
      <rPr>
        <sz val="7"/>
        <color rgb="FF000000"/>
        <rFont val="Times New Roman"/>
        <family val="1"/>
      </rPr>
      <t>  </t>
    </r>
    <r>
      <rPr>
        <sz val="12"/>
        <color rgb="FF000000"/>
        <rFont val="Bookman Old Style"/>
        <family val="1"/>
      </rPr>
      <t>Observasi
2. Partisipasi
3. Unjuk kerja</t>
    </r>
  </si>
  <si>
    <t>1.  Rubrik untuk penilaian proses dan / atau
2. Portofolio atau karya desain untuk penilaian hasil</t>
  </si>
  <si>
    <t>1. Observasi
2. Partisipasi
3. Unjuk kerja</t>
  </si>
  <si>
    <r>
      <t>1.</t>
    </r>
    <r>
      <rPr>
        <sz val="7"/>
        <color rgb="FF000000"/>
        <rFont val="Times New Roman"/>
        <family val="1"/>
      </rPr>
      <t>  </t>
    </r>
    <r>
      <rPr>
        <sz val="12"/>
        <color rgb="FF000000"/>
        <rFont val="Bookman Old Style"/>
        <family val="1"/>
      </rPr>
      <t>Observasi
2. Penilaian diri
3. Penilaian teman sejawat
4. Partisipasi</t>
    </r>
  </si>
  <si>
    <r>
      <t>1.</t>
    </r>
    <r>
      <rPr>
        <sz val="7"/>
        <color rgb="FF000000"/>
        <rFont val="Times New Roman"/>
        <family val="1"/>
      </rPr>
      <t>  </t>
    </r>
    <r>
      <rPr>
        <sz val="12"/>
        <color rgb="FF221F1F"/>
        <rFont val="Bookman Old Style"/>
        <family val="1"/>
      </rPr>
      <t>Praktikum
2. Praktek
3. Simulasi
4. Praktek lapangan
5. dll.</t>
    </r>
  </si>
  <si>
    <r>
      <t>1.</t>
    </r>
    <r>
      <rPr>
        <sz val="7"/>
        <color rgb="FF000000"/>
        <rFont val="Times New Roman"/>
        <family val="1"/>
      </rPr>
      <t>  </t>
    </r>
    <r>
      <rPr>
        <sz val="12"/>
        <color rgb="FF000000"/>
        <rFont val="Bookman Old Style"/>
        <family val="1"/>
      </rPr>
      <t>Tes tertulis
2. Tes lisan</t>
    </r>
  </si>
  <si>
    <r>
      <t>1.</t>
    </r>
    <r>
      <rPr>
        <sz val="7"/>
        <color rgb="FF000000"/>
        <rFont val="Times New Roman"/>
        <family val="1"/>
      </rPr>
      <t>  </t>
    </r>
    <r>
      <rPr>
        <sz val="12"/>
        <color rgb="FF000000"/>
        <rFont val="Bookman Old Style"/>
        <family val="1"/>
      </rPr>
      <t>Tes tertulis</t>
    </r>
  </si>
  <si>
    <r>
      <t>2.</t>
    </r>
    <r>
      <rPr>
        <sz val="7"/>
        <color rgb="FF000000"/>
        <rFont val="Times New Roman"/>
        <family val="1"/>
      </rPr>
      <t>  </t>
    </r>
    <r>
      <rPr>
        <sz val="12"/>
        <color rgb="FF000000"/>
        <rFont val="Bookman Old Style"/>
        <family val="1"/>
      </rPr>
      <t>Tes lisan</t>
    </r>
  </si>
  <si>
    <t>1. Rubrik untuk penilaian proses dan / atau
2. Portofolio atau karya desain untuk penilaian hasil</t>
  </si>
  <si>
    <t>1. Rubrik untuk penilaian proses dan / atau
2. Portofolio atau karya desain untuk penilaian hasil</t>
  </si>
  <si>
    <t xml:space="preserve">Tugas case study
</t>
  </si>
  <si>
    <t>Penugasan Kognitif</t>
  </si>
  <si>
    <t>Tugas case study 1</t>
  </si>
  <si>
    <t>Tugas case study 2</t>
  </si>
  <si>
    <t>Tugas case study 3</t>
  </si>
  <si>
    <t>Tugas case study 4</t>
  </si>
  <si>
    <t>Tugas case study 5</t>
  </si>
  <si>
    <t>Tugas case study 6</t>
  </si>
  <si>
    <t>Diskusi case study 1</t>
  </si>
  <si>
    <t>Diskusi case study 2</t>
  </si>
  <si>
    <t>Diskusi case study 3</t>
  </si>
  <si>
    <t>Diskusi case study 4</t>
  </si>
  <si>
    <t>Diskusi case study 5</t>
  </si>
  <si>
    <t>Tugas study project 3: Produk media pembelajaran</t>
  </si>
  <si>
    <t>Evaluasi Akhir Semester: Kognitif-UAS</t>
  </si>
  <si>
    <t>Evaluasi Tengah Semester: Kognitif-UTS</t>
  </si>
  <si>
    <t>Penilaian ranah keterampilan melalui penilaian kinerja yang dapat diselenggarakan melalui praktikum, praktek, simulasi, praktek lapangan, dan lainnya yang memungkinkan mahasiswa untuk dapat meningkatkan kemampuan keterampilannya.</t>
  </si>
  <si>
    <t>Laporan akhir hasil proyek</t>
  </si>
  <si>
    <t>Presentasi kelompok hasil proyek</t>
  </si>
  <si>
    <t>Tugas study project 1: Desain Pembelajaran</t>
  </si>
  <si>
    <t>Tugas study project 2: Desain Pembelajaran</t>
  </si>
  <si>
    <t>Aktivitas partisipatif tugas</t>
  </si>
  <si>
    <t>Aktivitas partisipatif diskusi</t>
  </si>
  <si>
    <t>Tugas kognitif 1, 2, 3</t>
  </si>
  <si>
    <t>Teknik Penilaian</t>
  </si>
  <si>
    <t>Hasil akhir penilaian merupakan integrasi antara berbagai teknik dan instrumen penilaian yang digunakan</t>
  </si>
  <si>
    <t>CPMK 8</t>
  </si>
  <si>
    <t>CPMK 5</t>
  </si>
  <si>
    <t>Observasi Sikap Pribadi</t>
  </si>
  <si>
    <t>Tugas study project 4: Produk perencanaan pembelajaran</t>
  </si>
  <si>
    <t>Aspek sikap pribadi</t>
  </si>
  <si>
    <t>Penilaian aspek pribadi: Aspek sikap pribadi</t>
  </si>
  <si>
    <t>Aktivitas kolaboratif</t>
  </si>
  <si>
    <t>CPL 5</t>
  </si>
  <si>
    <t>CPL</t>
  </si>
  <si>
    <t>CPL 8</t>
  </si>
  <si>
    <t>CPL 2</t>
  </si>
  <si>
    <t>CPL 1</t>
  </si>
  <si>
    <t xml:space="preserve">CPL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</si>
</sst>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14" x14ac:knownFonts="1">
    <font>
      <sz val="11"/>
      <color rgb="FF000000"/>
      <name val="Calibri"/>
    </font>
    <font>
      <sz val="11"/>
      <color rgb="FF000000"/>
      <name val="Calibri"/>
      <family val="2"/>
    </font>
    <font>
      <b/>
      <sz val="11"/>
      <color rgb="FF000000"/>
      <name val="Calibri"/>
      <family val="2"/>
    </font>
    <font>
      <sz val="11"/>
      <color rgb="FF000000"/>
      <name val="Calibri"/>
      <family val="2"/>
    </font>
    <font>
      <b/>
      <sz val="11"/>
      <color rgb="FF000000"/>
      <name val="Arial Narrow"/>
      <family val="2"/>
    </font>
    <font>
      <sz val="11"/>
      <color rgb="FF000000"/>
      <name val="Arial Narrow"/>
      <family val="2"/>
    </font>
    <font>
      <sz val="7"/>
      <color rgb="FF000000"/>
      <name val="Times New Roman"/>
      <family val="1"/>
    </font>
    <font>
      <sz val="9"/>
      <color indexed="81"/>
      <name val="Tahoma"/>
      <family val="2"/>
    </font>
    <font>
      <b/>
      <sz val="9"/>
      <color indexed="81"/>
      <name val="Tahoma"/>
      <family val="2"/>
    </font>
    <font>
      <b/>
      <sz val="12"/>
      <color rgb="FF000000"/>
      <name val="Bookman Old Style"/>
      <family val="1"/>
    </font>
    <font>
      <i/>
      <sz val="12"/>
      <color rgb="FF000000"/>
      <name val="Bookman Old Style"/>
      <family val="1"/>
    </font>
    <font>
      <sz val="12"/>
      <color rgb="FF000000"/>
      <name val="Bookman Old Style"/>
      <family val="1"/>
    </font>
    <font>
      <sz val="12"/>
      <color rgb="FF221F1F"/>
      <name val="Bookman Old Style"/>
      <family val="1"/>
    </font>
    <font>
      <sz val="11"/>
      <name val="Arial Narrow"/>
      <family val="2"/>
    </font>
  </fonts>
  <fills count="16">
    <fill>
      <patternFill patternType="none"/>
    </fill>
    <fill>
      <patternFill patternType="gray125"/>
    </fill>
    <fill>
      <patternFill patternType="solid">
        <fgColor rgb="FFA6A6A6"/>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FFFFCC"/>
        <bgColor indexed="64"/>
      </patternFill>
    </fill>
    <fill>
      <patternFill patternType="solid">
        <fgColor rgb="FF00B050"/>
        <bgColor indexed="64"/>
      </patternFill>
    </fill>
    <fill>
      <patternFill patternType="solid">
        <fgColor rgb="FF00B0F0"/>
        <bgColor indexed="64"/>
      </patternFill>
    </fill>
    <fill>
      <patternFill patternType="solid">
        <fgColor rgb="FFFFC000"/>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rgb="FF0070C0"/>
        <bgColor indexed="64"/>
      </patternFill>
    </fill>
    <fill>
      <patternFill patternType="solid">
        <fgColor theme="9" tint="0.79998168889431442"/>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9" fontId="3" fillId="0" borderId="0" applyFont="0" applyFill="0" applyBorder="0" applyAlignment="0" applyProtection="0"/>
  </cellStyleXfs>
  <cellXfs count="173">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vertical="center" wrapText="1"/>
    </xf>
    <xf numFmtId="1" fontId="4" fillId="0" borderId="1" xfId="0" applyNumberFormat="1" applyFont="1" applyBorder="1" applyAlignment="1">
      <alignment horizontal="center" vertical="center" wrapText="1"/>
    </xf>
    <xf numFmtId="0" fontId="0" fillId="0" borderId="1" xfId="0" applyBorder="1" applyAlignment="1">
      <alignment horizontal="center" vertical="center"/>
    </xf>
    <xf numFmtId="0" fontId="1" fillId="0" borderId="0" xfId="0" applyFont="1" applyAlignment="1">
      <alignment horizontal="center" vertical="center"/>
    </xf>
    <xf numFmtId="1" fontId="0" fillId="0" borderId="1" xfId="0" applyNumberFormat="1" applyBorder="1" applyAlignment="1">
      <alignment horizontal="center" vertical="center"/>
    </xf>
    <xf numFmtId="1" fontId="5" fillId="0" borderId="1" xfId="0" quotePrefix="1" applyNumberFormat="1" applyFont="1" applyBorder="1" applyAlignment="1">
      <alignment horizontal="center" vertical="center" wrapText="1"/>
    </xf>
    <xf numFmtId="0" fontId="1" fillId="0" borderId="1" xfId="0" applyFont="1" applyBorder="1" applyAlignment="1">
      <alignment horizontal="center" vertical="center"/>
    </xf>
    <xf numFmtId="1" fontId="5" fillId="0" borderId="1" xfId="1" applyNumberFormat="1" applyFont="1"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1" fontId="5" fillId="4"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1" fontId="5" fillId="7" borderId="1"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1" fontId="5" fillId="0" borderId="2" xfId="1" applyNumberFormat="1" applyFont="1" applyBorder="1" applyAlignment="1">
      <alignment horizontal="center" vertical="center" wrapText="1"/>
    </xf>
    <xf numFmtId="0" fontId="5" fillId="0" borderId="3" xfId="0" applyFont="1" applyBorder="1" applyAlignment="1">
      <alignment horizontal="center" vertical="center" wrapText="1"/>
    </xf>
    <xf numFmtId="1" fontId="5" fillId="0" borderId="2" xfId="0" quotePrefix="1" applyNumberFormat="1" applyFont="1" applyBorder="1" applyAlignment="1">
      <alignment horizontal="center" vertical="center" wrapText="1"/>
    </xf>
    <xf numFmtId="0" fontId="1" fillId="0" borderId="0" xfId="0" applyFont="1" applyAlignment="1">
      <alignment horizontal="left" vertical="center"/>
    </xf>
    <xf numFmtId="1" fontId="5" fillId="0" borderId="2" xfId="0" applyNumberFormat="1" applyFont="1" applyBorder="1" applyAlignment="1">
      <alignment horizontal="center" vertical="center" wrapText="1"/>
    </xf>
    <xf numFmtId="1" fontId="5" fillId="6" borderId="2" xfId="0" applyNumberFormat="1"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1" fontId="5" fillId="9" borderId="2" xfId="0" applyNumberFormat="1" applyFont="1" applyFill="1" applyBorder="1" applyAlignment="1">
      <alignment horizontal="center" vertical="center" wrapText="1"/>
    </xf>
    <xf numFmtId="1" fontId="5" fillId="9" borderId="1" xfId="0" applyNumberFormat="1" applyFont="1" applyFill="1" applyBorder="1" applyAlignment="1">
      <alignment horizontal="center" vertical="center" wrapText="1"/>
    </xf>
    <xf numFmtId="1" fontId="1" fillId="9" borderId="0" xfId="0" applyNumberFormat="1" applyFont="1" applyFill="1" applyAlignment="1">
      <alignment horizontal="center" vertical="center"/>
    </xf>
    <xf numFmtId="1" fontId="1" fillId="6" borderId="0" xfId="0" applyNumberFormat="1" applyFont="1" applyFill="1" applyAlignment="1">
      <alignment horizontal="center" vertical="center"/>
    </xf>
    <xf numFmtId="0" fontId="5" fillId="10" borderId="2" xfId="0" applyFont="1" applyFill="1" applyBorder="1" applyAlignment="1">
      <alignment horizontal="center" vertical="center" wrapText="1"/>
    </xf>
    <xf numFmtId="1" fontId="5" fillId="10" borderId="2" xfId="0" applyNumberFormat="1" applyFont="1" applyFill="1" applyBorder="1" applyAlignment="1">
      <alignment horizontal="center" vertical="center" wrapText="1"/>
    </xf>
    <xf numFmtId="1" fontId="1" fillId="10" borderId="0" xfId="0" applyNumberFormat="1" applyFont="1" applyFill="1" applyAlignment="1">
      <alignment horizontal="center" vertical="center"/>
    </xf>
    <xf numFmtId="1" fontId="4" fillId="8" borderId="1" xfId="0" applyNumberFormat="1" applyFont="1" applyFill="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1" fontId="5" fillId="0" borderId="0" xfId="0" applyNumberFormat="1" applyFont="1" applyAlignment="1">
      <alignment horizontal="center" vertical="center" wrapText="1"/>
    </xf>
    <xf numFmtId="0" fontId="5" fillId="6" borderId="0" xfId="0" applyFont="1" applyFill="1" applyAlignment="1">
      <alignment horizontal="left" vertical="center" wrapText="1"/>
    </xf>
    <xf numFmtId="0" fontId="5" fillId="6" borderId="0" xfId="0" applyFont="1" applyFill="1" applyAlignment="1">
      <alignment horizontal="center" vertical="center" wrapText="1"/>
    </xf>
    <xf numFmtId="0" fontId="0" fillId="6" borderId="0" xfId="0" applyFill="1" applyAlignment="1">
      <alignment horizontal="left" vertical="center"/>
    </xf>
    <xf numFmtId="0" fontId="0" fillId="6" borderId="0" xfId="0" applyFill="1" applyAlignment="1">
      <alignment horizontal="center" vertical="center"/>
    </xf>
    <xf numFmtId="1" fontId="0" fillId="6" borderId="0" xfId="0" applyNumberFormat="1" applyFill="1" applyAlignment="1">
      <alignment horizontal="center" vertical="center"/>
    </xf>
    <xf numFmtId="0" fontId="5" fillId="11" borderId="0" xfId="0" applyFont="1" applyFill="1" applyAlignment="1">
      <alignment horizontal="left" vertical="center" wrapText="1"/>
    </xf>
    <xf numFmtId="0" fontId="5" fillId="11" borderId="0" xfId="0" applyFont="1" applyFill="1" applyAlignment="1">
      <alignment horizontal="center" vertical="center" wrapText="1"/>
    </xf>
    <xf numFmtId="1" fontId="5" fillId="11" borderId="0" xfId="0" applyNumberFormat="1" applyFont="1" applyFill="1" applyAlignment="1">
      <alignment horizontal="center" vertical="center" wrapText="1"/>
    </xf>
    <xf numFmtId="2" fontId="1" fillId="6" borderId="0" xfId="0" applyNumberFormat="1" applyFont="1" applyFill="1" applyAlignment="1">
      <alignment horizontal="center" vertical="center"/>
    </xf>
    <xf numFmtId="0" fontId="1" fillId="6" borderId="0" xfId="0" applyFont="1" applyFill="1" applyAlignment="1">
      <alignment horizontal="center" vertical="center"/>
    </xf>
    <xf numFmtId="1" fontId="5" fillId="6" borderId="0" xfId="0" applyNumberFormat="1" applyFont="1" applyFill="1" applyAlignment="1">
      <alignment horizontal="center" vertical="center" wrapText="1"/>
    </xf>
    <xf numFmtId="0" fontId="2" fillId="12" borderId="0" xfId="0" applyFont="1" applyFill="1" applyAlignment="1">
      <alignment horizontal="center" vertical="center"/>
    </xf>
    <xf numFmtId="0" fontId="0" fillId="12" borderId="0" xfId="0" applyFill="1" applyAlignment="1">
      <alignment horizontal="center" vertical="center"/>
    </xf>
    <xf numFmtId="0" fontId="1" fillId="12" borderId="0" xfId="0" applyFont="1" applyFill="1" applyAlignment="1">
      <alignment horizontal="center" vertical="center"/>
    </xf>
    <xf numFmtId="0" fontId="4" fillId="12" borderId="0" xfId="0" applyFont="1" applyFill="1" applyAlignment="1">
      <alignment horizontal="center" vertical="center" wrapText="1"/>
    </xf>
    <xf numFmtId="2" fontId="1" fillId="11" borderId="0" xfId="0" applyNumberFormat="1" applyFont="1" applyFill="1" applyAlignment="1">
      <alignment horizontal="center" vertical="center"/>
    </xf>
    <xf numFmtId="1" fontId="1" fillId="11" borderId="0" xfId="0" applyNumberFormat="1" applyFont="1" applyFill="1" applyAlignment="1">
      <alignment horizontal="center" vertical="center"/>
    </xf>
    <xf numFmtId="0" fontId="0" fillId="11" borderId="0" xfId="0" applyFill="1" applyAlignment="1">
      <alignment horizontal="center" vertical="center"/>
    </xf>
    <xf numFmtId="0" fontId="1" fillId="11" borderId="0" xfId="0" applyFont="1" applyFill="1" applyAlignment="1">
      <alignment horizontal="center" vertical="center"/>
    </xf>
    <xf numFmtId="164" fontId="1" fillId="11" borderId="0" xfId="0" applyNumberFormat="1" applyFont="1" applyFill="1" applyAlignment="1">
      <alignment horizontal="center" vertical="center"/>
    </xf>
    <xf numFmtId="164" fontId="1" fillId="6" borderId="0" xfId="0" applyNumberFormat="1" applyFont="1" applyFill="1" applyAlignment="1">
      <alignment horizontal="center" vertical="center"/>
    </xf>
    <xf numFmtId="0" fontId="1" fillId="10" borderId="0" xfId="0" applyFont="1" applyFill="1" applyAlignment="1">
      <alignment horizontal="center" vertical="center"/>
    </xf>
    <xf numFmtId="164" fontId="1" fillId="10" borderId="0" xfId="0" applyNumberFormat="1" applyFont="1" applyFill="1" applyAlignment="1">
      <alignment horizontal="center" vertical="center"/>
    </xf>
    <xf numFmtId="0" fontId="1" fillId="9" borderId="0" xfId="0" applyFont="1" applyFill="1" applyAlignment="1">
      <alignment horizontal="center" vertical="center"/>
    </xf>
    <xf numFmtId="164" fontId="1" fillId="9" borderId="0" xfId="0" applyNumberFormat="1" applyFont="1" applyFill="1" applyAlignment="1">
      <alignment horizontal="center" vertical="center"/>
    </xf>
    <xf numFmtId="2" fontId="1" fillId="10" borderId="0" xfId="0" applyNumberFormat="1" applyFont="1" applyFill="1" applyAlignment="1">
      <alignment horizontal="center" vertical="center"/>
    </xf>
    <xf numFmtId="0" fontId="0" fillId="10" borderId="0" xfId="0" applyFill="1" applyAlignment="1">
      <alignment horizontal="left" vertical="center"/>
    </xf>
    <xf numFmtId="0" fontId="0" fillId="10" borderId="0" xfId="0" applyFill="1" applyAlignment="1">
      <alignment horizontal="center" vertical="center"/>
    </xf>
    <xf numFmtId="2" fontId="1" fillId="9" borderId="0" xfId="0" applyNumberFormat="1" applyFont="1" applyFill="1" applyAlignment="1">
      <alignment horizontal="center" vertical="center"/>
    </xf>
    <xf numFmtId="0" fontId="0" fillId="9" borderId="0" xfId="0" applyFill="1" applyAlignment="1">
      <alignment horizontal="center" vertical="center"/>
    </xf>
    <xf numFmtId="0" fontId="0" fillId="9" borderId="0" xfId="0" applyFill="1" applyAlignment="1">
      <alignment horizontal="left" vertical="center"/>
    </xf>
    <xf numFmtId="0" fontId="0" fillId="9" borderId="0" xfId="0" applyFill="1" applyAlignment="1">
      <alignment horizontal="left" vertical="center" wrapText="1"/>
    </xf>
    <xf numFmtId="1" fontId="0" fillId="9" borderId="0" xfId="0" applyNumberFormat="1" applyFill="1" applyAlignment="1">
      <alignment horizontal="center" vertical="center"/>
    </xf>
    <xf numFmtId="1" fontId="0" fillId="10" borderId="0" xfId="0" applyNumberFormat="1" applyFill="1" applyAlignment="1">
      <alignment horizontal="center" vertical="center"/>
    </xf>
    <xf numFmtId="0" fontId="2" fillId="12" borderId="0" xfId="0" applyFont="1" applyFill="1" applyAlignment="1">
      <alignment horizontal="left" vertical="center"/>
    </xf>
    <xf numFmtId="164" fontId="2" fillId="12" borderId="0" xfId="0" applyNumberFormat="1" applyFont="1" applyFill="1" applyAlignment="1">
      <alignment horizontal="center" vertical="center"/>
    </xf>
    <xf numFmtId="1" fontId="2" fillId="12" borderId="0" xfId="0" applyNumberFormat="1" applyFont="1" applyFill="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left" vertical="center"/>
    </xf>
    <xf numFmtId="0" fontId="2" fillId="12" borderId="1" xfId="0" applyFont="1" applyFill="1" applyBorder="1" applyAlignment="1">
      <alignment horizontal="center" vertical="center"/>
    </xf>
    <xf numFmtId="1" fontId="2" fillId="0" borderId="1" xfId="0" applyNumberFormat="1" applyFont="1" applyBorder="1" applyAlignment="1">
      <alignment horizontal="center" vertical="center"/>
    </xf>
    <xf numFmtId="0" fontId="0" fillId="6" borderId="0" xfId="0" applyFill="1" applyAlignment="1">
      <alignment horizontal="left" vertical="center" wrapText="1"/>
    </xf>
    <xf numFmtId="0" fontId="0" fillId="0" borderId="1" xfId="0" applyBorder="1" applyAlignment="1">
      <alignment horizontal="left" vertical="center" wrapText="1"/>
    </xf>
    <xf numFmtId="1" fontId="2" fillId="0" borderId="5" xfId="0" applyNumberFormat="1" applyFont="1" applyBorder="1" applyAlignment="1">
      <alignment horizontal="center" vertical="center"/>
    </xf>
    <xf numFmtId="1" fontId="0" fillId="0" borderId="5" xfId="0" applyNumberFormat="1" applyBorder="1" applyAlignment="1">
      <alignment horizontal="left" vertical="center"/>
    </xf>
    <xf numFmtId="1" fontId="1" fillId="0" borderId="1" xfId="0" applyNumberFormat="1" applyFont="1" applyBorder="1" applyAlignment="1">
      <alignment horizontal="center" vertical="center"/>
    </xf>
    <xf numFmtId="2" fontId="0" fillId="0" borderId="0" xfId="0" applyNumberFormat="1" applyAlignment="1">
      <alignment horizontal="center" vertical="center"/>
    </xf>
    <xf numFmtId="2" fontId="0" fillId="0" borderId="0" xfId="0" applyNumberFormat="1" applyAlignment="1">
      <alignment horizontal="left" vertical="center"/>
    </xf>
    <xf numFmtId="1" fontId="0" fillId="0" borderId="0" xfId="0" applyNumberFormat="1" applyAlignment="1">
      <alignment horizontal="left" vertical="center"/>
    </xf>
    <xf numFmtId="0" fontId="11" fillId="6" borderId="1" xfId="0" applyFont="1" applyFill="1" applyBorder="1" applyAlignment="1">
      <alignment horizontal="left" vertical="center"/>
    </xf>
    <xf numFmtId="0" fontId="11" fillId="6" borderId="1" xfId="0" applyFont="1" applyFill="1" applyBorder="1" applyAlignment="1">
      <alignment horizontal="left" vertical="center" wrapText="1"/>
    </xf>
    <xf numFmtId="0" fontId="0" fillId="13" borderId="0" xfId="0" applyFill="1" applyAlignment="1">
      <alignment vertical="center"/>
    </xf>
    <xf numFmtId="0" fontId="0" fillId="13" borderId="0" xfId="0" applyFill="1" applyAlignment="1">
      <alignment horizontal="left" vertical="top"/>
    </xf>
    <xf numFmtId="0" fontId="10" fillId="6" borderId="1" xfId="0" applyFont="1" applyFill="1" applyBorder="1" applyAlignment="1">
      <alignment horizontal="left" vertical="center"/>
    </xf>
    <xf numFmtId="0" fontId="11" fillId="6" borderId="1" xfId="0" applyFont="1" applyFill="1" applyBorder="1" applyAlignment="1">
      <alignment horizontal="left" vertical="top"/>
    </xf>
    <xf numFmtId="0" fontId="11" fillId="6" borderId="1" xfId="0" applyFont="1" applyFill="1" applyBorder="1" applyAlignment="1">
      <alignment horizontal="left" vertical="top" wrapText="1"/>
    </xf>
    <xf numFmtId="0" fontId="12" fillId="6" borderId="1" xfId="0" applyFont="1" applyFill="1" applyBorder="1" applyAlignment="1">
      <alignment horizontal="left" vertical="top" wrapText="1"/>
    </xf>
    <xf numFmtId="0" fontId="9" fillId="8" borderId="1" xfId="0" applyFont="1" applyFill="1" applyBorder="1" applyAlignment="1">
      <alignment horizontal="center" vertical="center" wrapText="1"/>
    </xf>
    <xf numFmtId="0" fontId="9" fillId="8" borderId="1" xfId="0" applyFont="1" applyFill="1" applyBorder="1" applyAlignment="1">
      <alignment horizontal="center" vertical="center"/>
    </xf>
    <xf numFmtId="0" fontId="11" fillId="15" borderId="1" xfId="0" applyFont="1" applyFill="1" applyBorder="1" applyAlignment="1">
      <alignment horizontal="left" vertical="center"/>
    </xf>
    <xf numFmtId="0" fontId="11" fillId="15" borderId="1" xfId="0" applyFont="1" applyFill="1" applyBorder="1" applyAlignment="1">
      <alignment horizontal="left" vertical="center" wrapText="1"/>
    </xf>
    <xf numFmtId="0" fontId="2" fillId="14" borderId="0" xfId="0" applyFont="1" applyFill="1" applyAlignment="1">
      <alignment horizontal="left" vertical="center"/>
    </xf>
    <xf numFmtId="0" fontId="1" fillId="14" borderId="0" xfId="0" applyFont="1" applyFill="1" applyAlignment="1">
      <alignment horizontal="center" vertical="center"/>
    </xf>
    <xf numFmtId="0" fontId="0" fillId="14" borderId="0" xfId="0" applyFill="1" applyAlignment="1">
      <alignment horizontal="center" vertical="center"/>
    </xf>
    <xf numFmtId="0" fontId="13" fillId="14" borderId="0" xfId="0" applyFont="1" applyFill="1" applyAlignment="1">
      <alignment horizontal="left" vertical="center" wrapText="1"/>
    </xf>
    <xf numFmtId="1" fontId="1" fillId="14" borderId="0" xfId="0" applyNumberFormat="1" applyFont="1" applyFill="1" applyAlignment="1">
      <alignment horizontal="center" vertical="center"/>
    </xf>
    <xf numFmtId="1" fontId="2" fillId="14" borderId="0" xfId="0" applyNumberFormat="1" applyFont="1" applyFill="1" applyAlignment="1">
      <alignment horizontal="center" vertical="center"/>
    </xf>
    <xf numFmtId="0" fontId="2" fillId="14" borderId="0" xfId="0" applyFont="1" applyFill="1" applyAlignment="1">
      <alignment horizontal="center" vertical="center"/>
    </xf>
    <xf numFmtId="1" fontId="0" fillId="0" borderId="0" xfId="0" applyNumberFormat="1" applyAlignment="1">
      <alignment horizontal="center" vertical="center"/>
    </xf>
    <xf numFmtId="0" fontId="5" fillId="14" borderId="0" xfId="0" applyFont="1" applyFill="1" applyAlignment="1">
      <alignment horizontal="left" vertical="center" wrapText="1"/>
    </xf>
    <xf numFmtId="0" fontId="5" fillId="14" borderId="0" xfId="0" applyFont="1" applyFill="1" applyAlignment="1">
      <alignment horizontal="center" vertical="center"/>
    </xf>
    <xf numFmtId="0" fontId="5" fillId="14" borderId="0" xfId="0" applyFont="1" applyFill="1" applyAlignment="1">
      <alignment horizontal="left" vertical="center"/>
    </xf>
    <xf numFmtId="1" fontId="5" fillId="14" borderId="0" xfId="0" applyNumberFormat="1" applyFont="1" applyFill="1" applyAlignment="1">
      <alignment horizontal="center" vertical="center"/>
    </xf>
    <xf numFmtId="0" fontId="1" fillId="0" borderId="1" xfId="0" applyFont="1" applyBorder="1" applyAlignment="1">
      <alignment horizontal="left" vertical="center"/>
    </xf>
    <xf numFmtId="0" fontId="9" fillId="6" borderId="1" xfId="0" applyFont="1" applyFill="1" applyBorder="1" applyAlignment="1">
      <alignment horizontal="center" vertical="center"/>
    </xf>
    <xf numFmtId="0" fontId="11" fillId="6" borderId="1" xfId="0" applyFont="1" applyFill="1" applyBorder="1" applyAlignment="1">
      <alignment horizontal="left" vertical="center" wrapText="1"/>
    </xf>
    <xf numFmtId="0" fontId="11" fillId="6" borderId="1" xfId="0" applyFont="1" applyFill="1" applyBorder="1" applyAlignment="1">
      <alignment horizontal="left" vertical="top" wrapText="1"/>
    </xf>
    <xf numFmtId="0" fontId="10" fillId="6" borderId="1" xfId="0" applyFont="1" applyFill="1" applyBorder="1" applyAlignment="1">
      <alignment horizontal="left" vertical="center"/>
    </xf>
    <xf numFmtId="0" fontId="11" fillId="6" borderId="1" xfId="0" applyFont="1" applyFill="1" applyBorder="1" applyAlignment="1">
      <alignment horizontal="left" vertical="center"/>
    </xf>
    <xf numFmtId="1" fontId="5" fillId="0" borderId="1" xfId="0" applyNumberFormat="1" applyFont="1" applyBorder="1" applyAlignment="1">
      <alignment horizontal="center" vertical="center" wrapText="1"/>
    </xf>
    <xf numFmtId="1" fontId="5" fillId="6" borderId="2" xfId="0" applyNumberFormat="1" applyFont="1" applyFill="1" applyBorder="1" applyAlignment="1">
      <alignment horizontal="center" vertical="center" wrapText="1"/>
    </xf>
    <xf numFmtId="1" fontId="5" fillId="6" borderId="3"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1" fontId="5" fillId="0" borderId="2"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5" fillId="0" borderId="3" xfId="0" applyNumberFormat="1" applyFont="1" applyBorder="1" applyAlignment="1">
      <alignment horizontal="center" vertical="center" wrapText="1"/>
    </xf>
    <xf numFmtId="1" fontId="5" fillId="9" borderId="2" xfId="0" applyNumberFormat="1" applyFont="1" applyFill="1" applyBorder="1" applyAlignment="1">
      <alignment horizontal="center" vertical="center" wrapText="1"/>
    </xf>
    <xf numFmtId="1" fontId="5" fillId="9" borderId="4" xfId="0" applyNumberFormat="1" applyFont="1" applyFill="1" applyBorder="1" applyAlignment="1">
      <alignment horizontal="center" vertical="center" wrapText="1"/>
    </xf>
    <xf numFmtId="1" fontId="5" fillId="9" borderId="3" xfId="0" applyNumberFormat="1" applyFont="1" applyFill="1" applyBorder="1" applyAlignment="1">
      <alignment horizontal="center" vertical="center" wrapText="1"/>
    </xf>
    <xf numFmtId="1" fontId="5" fillId="10" borderId="1" xfId="0" applyNumberFormat="1" applyFont="1" applyFill="1" applyBorder="1" applyAlignment="1">
      <alignment horizontal="center" vertical="center" wrapText="1"/>
    </xf>
    <xf numFmtId="1" fontId="5" fillId="9" borderId="1" xfId="0" applyNumberFormat="1"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11" borderId="2" xfId="0" applyFont="1" applyFill="1" applyBorder="1" applyAlignment="1">
      <alignment horizontal="center" vertical="center" wrapText="1"/>
    </xf>
    <xf numFmtId="0" fontId="5" fillId="11" borderId="3" xfId="0" applyFont="1" applyFill="1" applyBorder="1" applyAlignment="1">
      <alignment horizontal="center" vertical="center" wrapText="1"/>
    </xf>
    <xf numFmtId="1" fontId="5" fillId="11" borderId="2" xfId="0" applyNumberFormat="1" applyFont="1" applyFill="1" applyBorder="1" applyAlignment="1">
      <alignment horizontal="center" vertical="center" wrapText="1"/>
    </xf>
    <xf numFmtId="1" fontId="5" fillId="11" borderId="3" xfId="0" applyNumberFormat="1" applyFont="1" applyFill="1" applyBorder="1" applyAlignment="1">
      <alignment horizontal="center" vertical="center" wrapText="1"/>
    </xf>
    <xf numFmtId="0" fontId="5" fillId="0" borderId="4" xfId="0" applyFont="1" applyBorder="1" applyAlignment="1">
      <alignment horizontal="left" vertical="center" wrapText="1"/>
    </xf>
    <xf numFmtId="0" fontId="5" fillId="9" borderId="2"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3" xfId="0" applyFont="1" applyFill="1" applyBorder="1" applyAlignment="1">
      <alignment horizontal="center" vertical="center" wrapText="1"/>
    </xf>
    <xf numFmtId="16" fontId="5" fillId="0" borderId="1" xfId="0" quotePrefix="1" applyNumberFormat="1" applyFont="1" applyBorder="1" applyAlignment="1">
      <alignment horizontal="center" vertical="center" wrapText="1"/>
    </xf>
    <xf numFmtId="0" fontId="5" fillId="9"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5" fillId="6" borderId="2" xfId="0" applyFont="1" applyFill="1" applyBorder="1" applyAlignment="1">
      <alignment horizontal="center" vertical="center" wrapText="1"/>
    </xf>
    <xf numFmtId="0" fontId="5" fillId="6" borderId="4" xfId="0" applyFont="1" applyFill="1" applyBorder="1" applyAlignment="1">
      <alignment horizontal="center" vertical="center" wrapText="1"/>
    </xf>
    <xf numFmtId="16" fontId="0" fillId="0" borderId="2" xfId="0" quotePrefix="1" applyNumberFormat="1" applyBorder="1" applyAlignment="1">
      <alignment horizontal="center" vertical="center"/>
    </xf>
    <xf numFmtId="16" fontId="0" fillId="0" borderId="4" xfId="0" quotePrefix="1" applyNumberFormat="1" applyBorder="1" applyAlignment="1">
      <alignment horizontal="center" vertical="center"/>
    </xf>
    <xf numFmtId="16" fontId="0" fillId="0" borderId="3" xfId="0" quotePrefix="1" applyNumberFormat="1" applyBorder="1" applyAlignment="1">
      <alignment horizontal="center" vertical="center"/>
    </xf>
    <xf numFmtId="0" fontId="5" fillId="0" borderId="1" xfId="0" quotePrefix="1" applyFont="1" applyBorder="1" applyAlignment="1">
      <alignment horizontal="center" vertical="center" wrapText="1"/>
    </xf>
    <xf numFmtId="0" fontId="5" fillId="1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1" fontId="5" fillId="0" borderId="1" xfId="1" applyNumberFormat="1" applyFont="1" applyBorder="1" applyAlignment="1">
      <alignment horizontal="center" vertical="center" wrapText="1"/>
    </xf>
    <xf numFmtId="1" fontId="5" fillId="0" borderId="3"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4" fillId="12" borderId="0" xfId="0" applyFont="1" applyFill="1" applyAlignment="1">
      <alignment horizontal="center" vertical="center" wrapText="1"/>
    </xf>
    <xf numFmtId="0" fontId="5" fillId="6" borderId="1" xfId="0" applyFont="1" applyFill="1"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1" fontId="0" fillId="0" borderId="1" xfId="0" applyNumberFormat="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G987"/>
  <sheetViews>
    <sheetView zoomScale="130" zoomScaleNormal="130" workbookViewId="0">
      <selection activeCell="E1" sqref="E1:E1048576"/>
    </sheetView>
  </sheetViews>
  <sheetFormatPr baseColWidth="10" defaultColWidth="14.5" defaultRowHeight="15" customHeight="1" x14ac:dyDescent="0.2"/>
  <cols>
    <col min="1" max="1" width="14.5" style="92"/>
    <col min="2" max="2" width="28.6640625" style="92" bestFit="1" customWidth="1"/>
    <col min="3" max="3" width="25.1640625" style="92" customWidth="1"/>
    <col min="4" max="4" width="34.5" style="92" bestFit="1" customWidth="1"/>
    <col min="5" max="5" width="69.1640625" style="92" customWidth="1"/>
    <col min="6" max="6" width="31.5" style="92" customWidth="1"/>
    <col min="7" max="7" width="39.1640625" style="92" customWidth="1"/>
    <col min="8" max="23" width="10" style="92" customWidth="1"/>
    <col min="24" max="16384" width="14.5" style="92"/>
  </cols>
  <sheetData>
    <row r="1" spans="2:7" ht="43.5" customHeight="1" x14ac:dyDescent="0.2">
      <c r="B1" s="99" t="s">
        <v>3</v>
      </c>
      <c r="C1" s="99" t="s">
        <v>4</v>
      </c>
      <c r="D1" s="99" t="s">
        <v>72</v>
      </c>
      <c r="E1" s="98" t="s">
        <v>45</v>
      </c>
      <c r="F1" s="99" t="s">
        <v>122</v>
      </c>
      <c r="G1" s="98" t="s">
        <v>46</v>
      </c>
    </row>
    <row r="2" spans="2:7" s="93" customFormat="1" ht="47.5" customHeight="1" x14ac:dyDescent="0.2">
      <c r="B2" s="118" t="s">
        <v>47</v>
      </c>
      <c r="C2" s="91" t="s">
        <v>98</v>
      </c>
      <c r="D2" s="100" t="s">
        <v>119</v>
      </c>
      <c r="E2" s="117" t="s">
        <v>48</v>
      </c>
      <c r="F2" s="117" t="s">
        <v>88</v>
      </c>
      <c r="G2" s="117" t="s">
        <v>87</v>
      </c>
    </row>
    <row r="3" spans="2:7" s="93" customFormat="1" ht="33" customHeight="1" x14ac:dyDescent="0.2">
      <c r="B3" s="118"/>
      <c r="C3" s="91" t="s">
        <v>78</v>
      </c>
      <c r="D3" s="100" t="s">
        <v>120</v>
      </c>
      <c r="E3" s="117"/>
      <c r="F3" s="117"/>
      <c r="G3" s="117"/>
    </row>
    <row r="4" spans="2:7" s="93" customFormat="1" ht="85" x14ac:dyDescent="0.2">
      <c r="B4" s="94" t="s">
        <v>49</v>
      </c>
      <c r="C4" s="90" t="s">
        <v>77</v>
      </c>
      <c r="D4" s="100" t="s">
        <v>130</v>
      </c>
      <c r="E4" s="96" t="s">
        <v>86</v>
      </c>
      <c r="F4" s="96" t="s">
        <v>88</v>
      </c>
      <c r="G4" s="96" t="s">
        <v>96</v>
      </c>
    </row>
    <row r="5" spans="2:7" s="93" customFormat="1" ht="68" x14ac:dyDescent="0.2">
      <c r="B5" s="119" t="s">
        <v>0</v>
      </c>
      <c r="C5" s="91" t="s">
        <v>73</v>
      </c>
      <c r="D5" s="100" t="s">
        <v>76</v>
      </c>
      <c r="E5" s="96" t="s">
        <v>50</v>
      </c>
      <c r="F5" s="95" t="s">
        <v>94</v>
      </c>
      <c r="G5" s="116" t="s">
        <v>51</v>
      </c>
    </row>
    <row r="6" spans="2:7" s="93" customFormat="1" ht="68" x14ac:dyDescent="0.2">
      <c r="B6" s="119"/>
      <c r="C6" s="91" t="s">
        <v>74</v>
      </c>
      <c r="D6" s="100" t="s">
        <v>83</v>
      </c>
      <c r="E6" s="96" t="s">
        <v>52</v>
      </c>
      <c r="F6" s="95" t="s">
        <v>95</v>
      </c>
      <c r="G6" s="116"/>
    </row>
    <row r="7" spans="2:7" s="93" customFormat="1" ht="68" x14ac:dyDescent="0.2">
      <c r="B7" s="119"/>
      <c r="C7" s="90" t="s">
        <v>99</v>
      </c>
      <c r="D7" s="100" t="s">
        <v>75</v>
      </c>
      <c r="E7" s="96" t="s">
        <v>53</v>
      </c>
      <c r="F7" s="96" t="s">
        <v>90</v>
      </c>
      <c r="G7" s="96" t="s">
        <v>89</v>
      </c>
    </row>
    <row r="8" spans="2:7" s="93" customFormat="1" ht="51" x14ac:dyDescent="0.2">
      <c r="B8" s="119"/>
      <c r="C8" s="90" t="s">
        <v>1</v>
      </c>
      <c r="D8" s="100" t="s">
        <v>84</v>
      </c>
      <c r="E8" s="96" t="s">
        <v>54</v>
      </c>
      <c r="F8" s="96" t="s">
        <v>93</v>
      </c>
      <c r="G8" s="96" t="s">
        <v>51</v>
      </c>
    </row>
    <row r="9" spans="2:7" s="93" customFormat="1" ht="85" x14ac:dyDescent="0.2">
      <c r="B9" s="90" t="s">
        <v>2</v>
      </c>
      <c r="C9" s="91" t="s">
        <v>55</v>
      </c>
      <c r="D9" s="101" t="s">
        <v>85</v>
      </c>
      <c r="E9" s="97" t="s">
        <v>114</v>
      </c>
      <c r="F9" s="96" t="s">
        <v>92</v>
      </c>
      <c r="G9" s="96" t="s">
        <v>89</v>
      </c>
    </row>
    <row r="10" spans="2:7" s="93" customFormat="1" ht="68" x14ac:dyDescent="0.2">
      <c r="B10" s="90" t="s">
        <v>5</v>
      </c>
      <c r="C10" s="91" t="s">
        <v>56</v>
      </c>
      <c r="D10" s="101" t="s">
        <v>128</v>
      </c>
      <c r="E10" s="96" t="s">
        <v>6</v>
      </c>
      <c r="F10" s="96" t="s">
        <v>91</v>
      </c>
      <c r="G10" s="96" t="s">
        <v>97</v>
      </c>
    </row>
    <row r="11" spans="2:7" ht="16" x14ac:dyDescent="0.2">
      <c r="B11" s="115" t="s">
        <v>123</v>
      </c>
      <c r="C11" s="115"/>
      <c r="D11" s="115"/>
      <c r="E11" s="115"/>
      <c r="F11" s="115"/>
      <c r="G11" s="115"/>
    </row>
    <row r="12" spans="2:7" x14ac:dyDescent="0.2"/>
    <row r="13" spans="2:7" x14ac:dyDescent="0.2"/>
    <row r="14" spans="2:7" x14ac:dyDescent="0.2"/>
    <row r="15" spans="2:7" x14ac:dyDescent="0.2"/>
    <row r="16" spans="2:7"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sheetData>
  <mergeCells count="7">
    <mergeCell ref="B11:G11"/>
    <mergeCell ref="G5:G6"/>
    <mergeCell ref="F2:F3"/>
    <mergeCell ref="G2:G3"/>
    <mergeCell ref="B2:B3"/>
    <mergeCell ref="E2:E3"/>
    <mergeCell ref="B5:B8"/>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85"/>
  <sheetViews>
    <sheetView tabSelected="1" zoomScale="140" zoomScaleNormal="140" workbookViewId="0">
      <selection activeCell="E7" sqref="E7"/>
    </sheetView>
  </sheetViews>
  <sheetFormatPr baseColWidth="10" defaultColWidth="9.1640625" defaultRowHeight="15" x14ac:dyDescent="0.2"/>
  <cols>
    <col min="1" max="1" width="7.6640625" style="2" bestFit="1" customWidth="1"/>
    <col min="2" max="2" width="6.5" style="2" bestFit="1" customWidth="1"/>
    <col min="3" max="3" width="7.5" style="2" bestFit="1" customWidth="1"/>
    <col min="4" max="4" width="16.33203125" style="2" bestFit="1" customWidth="1"/>
    <col min="5" max="5" width="6.5" style="2" customWidth="1"/>
    <col min="6" max="6" width="3.5" style="2" bestFit="1" customWidth="1"/>
    <col min="7" max="7" width="26.5" style="1" bestFit="1" customWidth="1"/>
    <col min="8" max="8" width="6.1640625" style="2" bestFit="1" customWidth="1"/>
    <col min="9" max="9" width="10.1640625" style="2" customWidth="1"/>
    <col min="10" max="11" width="9.5" style="2" customWidth="1"/>
    <col min="12" max="12" width="15.1640625" style="2" bestFit="1" customWidth="1"/>
    <col min="13" max="13" width="18.5" style="2" bestFit="1" customWidth="1"/>
    <col min="14" max="14" width="16.5" style="2" bestFit="1" customWidth="1"/>
    <col min="15" max="15" width="16.5" style="2" hidden="1" customWidth="1"/>
    <col min="16" max="16" width="11.83203125" style="1" bestFit="1" customWidth="1"/>
    <col min="17" max="17" width="9.1640625" style="1"/>
    <col min="18" max="18" width="38.33203125" style="1" customWidth="1"/>
    <col min="19" max="22" width="11" style="2" bestFit="1" customWidth="1"/>
    <col min="23" max="26" width="11" style="1" bestFit="1" customWidth="1"/>
    <col min="27" max="16384" width="9.1640625" style="1"/>
  </cols>
  <sheetData>
    <row r="1" spans="1:22" ht="53.25" customHeight="1" x14ac:dyDescent="0.2">
      <c r="A1" s="16" t="s">
        <v>7</v>
      </c>
      <c r="B1" s="16" t="s">
        <v>132</v>
      </c>
      <c r="C1" s="16" t="s">
        <v>8</v>
      </c>
      <c r="D1" s="16" t="s">
        <v>9</v>
      </c>
      <c r="E1" s="160" t="s">
        <v>44</v>
      </c>
      <c r="F1" s="160"/>
      <c r="G1" s="160" t="s">
        <v>10</v>
      </c>
      <c r="H1" s="160"/>
      <c r="I1" s="16" t="s">
        <v>29</v>
      </c>
      <c r="J1" s="16" t="s">
        <v>30</v>
      </c>
      <c r="K1" s="16" t="s">
        <v>31</v>
      </c>
      <c r="L1" s="16" t="s">
        <v>11</v>
      </c>
      <c r="M1" s="16" t="s">
        <v>28</v>
      </c>
      <c r="N1" s="16" t="s">
        <v>33</v>
      </c>
      <c r="O1" s="16"/>
      <c r="R1" s="80" t="s">
        <v>69</v>
      </c>
      <c r="S1" s="80" t="s">
        <v>12</v>
      </c>
      <c r="T1" s="80" t="s">
        <v>125</v>
      </c>
      <c r="U1" s="80" t="s">
        <v>14</v>
      </c>
      <c r="V1" s="80" t="s">
        <v>124</v>
      </c>
    </row>
    <row r="2" spans="1:22" ht="15.75" customHeight="1" x14ac:dyDescent="0.2">
      <c r="A2" s="123">
        <v>2</v>
      </c>
      <c r="B2" s="149" t="s">
        <v>131</v>
      </c>
      <c r="C2" s="123" t="s">
        <v>14</v>
      </c>
      <c r="D2" s="123" t="s">
        <v>13</v>
      </c>
      <c r="E2" s="9" t="s">
        <v>37</v>
      </c>
      <c r="F2" s="9">
        <v>2</v>
      </c>
      <c r="G2" s="157" t="s">
        <v>100</v>
      </c>
      <c r="H2" s="158">
        <f>SUM(F2:F3)</f>
        <v>4</v>
      </c>
      <c r="I2" s="120">
        <f>SUM(H2)</f>
        <v>4</v>
      </c>
      <c r="J2" s="127">
        <f>SUM(I2)</f>
        <v>4</v>
      </c>
      <c r="K2" s="121">
        <f>J2</f>
        <v>4</v>
      </c>
      <c r="L2" s="123">
        <v>45</v>
      </c>
      <c r="M2" s="127">
        <f>L2*H2/100</f>
        <v>1.8</v>
      </c>
      <c r="N2" s="121">
        <f>M2*100/$M$42</f>
        <v>2.1154072158890589</v>
      </c>
      <c r="O2" s="18">
        <f>SUM(M2)/$M$42*100</f>
        <v>2.1154072158890589</v>
      </c>
      <c r="R2" s="163" t="str">
        <f>G2</f>
        <v>Tugas case study 1</v>
      </c>
      <c r="S2" s="168"/>
      <c r="T2" s="172">
        <f>H2</f>
        <v>4</v>
      </c>
      <c r="U2" s="168"/>
      <c r="V2" s="168"/>
    </row>
    <row r="3" spans="1:22" ht="15.75" customHeight="1" x14ac:dyDescent="0.2">
      <c r="A3" s="125"/>
      <c r="B3" s="150"/>
      <c r="C3" s="124"/>
      <c r="D3" s="125"/>
      <c r="E3" s="9" t="s">
        <v>36</v>
      </c>
      <c r="F3" s="9">
        <v>2</v>
      </c>
      <c r="G3" s="157"/>
      <c r="H3" s="159"/>
      <c r="I3" s="129"/>
      <c r="J3" s="129"/>
      <c r="K3" s="122"/>
      <c r="L3" s="125"/>
      <c r="M3" s="129"/>
      <c r="N3" s="122"/>
      <c r="O3" s="18"/>
      <c r="R3" s="163"/>
      <c r="S3" s="168"/>
      <c r="T3" s="168"/>
      <c r="U3" s="168"/>
      <c r="V3" s="168"/>
    </row>
    <row r="4" spans="1:22" ht="15.75" customHeight="1" x14ac:dyDescent="0.2">
      <c r="A4" s="123">
        <v>3</v>
      </c>
      <c r="B4" s="142" t="s">
        <v>133</v>
      </c>
      <c r="C4" s="123" t="s">
        <v>124</v>
      </c>
      <c r="D4" s="123" t="s">
        <v>15</v>
      </c>
      <c r="E4" s="9" t="s">
        <v>39</v>
      </c>
      <c r="F4" s="9">
        <v>2</v>
      </c>
      <c r="G4" s="20" t="s">
        <v>106</v>
      </c>
      <c r="H4" s="22">
        <f>SUM(F4:F4)</f>
        <v>2</v>
      </c>
      <c r="I4" s="127">
        <f>SUM(H4:H5)</f>
        <v>4</v>
      </c>
      <c r="J4" s="127">
        <f>SUM(I4)</f>
        <v>4</v>
      </c>
      <c r="K4" s="130">
        <f>J4</f>
        <v>4</v>
      </c>
      <c r="L4" s="21">
        <v>85</v>
      </c>
      <c r="M4" s="26">
        <f>L4*H4/100</f>
        <v>1.7</v>
      </c>
      <c r="N4" s="30">
        <f t="shared" ref="N4:N13" si="0">M4*100/$M$42</f>
        <v>1.9978845927841111</v>
      </c>
      <c r="O4" s="19">
        <f>SUM(M4:M5)/$M$42*100</f>
        <v>4.1132918086731705</v>
      </c>
      <c r="R4" s="79" t="str">
        <f t="shared" ref="R4:R39" si="1">G4</f>
        <v>Diskusi case study 1</v>
      </c>
      <c r="S4" s="6"/>
      <c r="T4" s="6"/>
      <c r="U4" s="6"/>
      <c r="V4" s="8">
        <f>H4</f>
        <v>2</v>
      </c>
    </row>
    <row r="5" spans="1:22" ht="15.75" customHeight="1" x14ac:dyDescent="0.2">
      <c r="A5" s="124"/>
      <c r="B5" s="143"/>
      <c r="C5" s="124"/>
      <c r="D5" s="124"/>
      <c r="E5" s="9" t="s">
        <v>38</v>
      </c>
      <c r="F5" s="9">
        <v>2</v>
      </c>
      <c r="G5" s="20" t="s">
        <v>101</v>
      </c>
      <c r="H5" s="22">
        <f t="shared" ref="H5:H9" si="2">SUM(F5:F5)</f>
        <v>2</v>
      </c>
      <c r="I5" s="129"/>
      <c r="J5" s="129"/>
      <c r="K5" s="132"/>
      <c r="L5" s="21">
        <v>90</v>
      </c>
      <c r="M5" s="26">
        <f t="shared" ref="M5:M13" si="3">L5*H5/100</f>
        <v>1.8</v>
      </c>
      <c r="N5" s="30">
        <f t="shared" si="0"/>
        <v>2.1154072158890589</v>
      </c>
      <c r="O5" s="19"/>
      <c r="R5" s="79" t="str">
        <f t="shared" si="1"/>
        <v>Tugas case study 2</v>
      </c>
      <c r="S5" s="6"/>
      <c r="T5" s="6"/>
      <c r="U5" s="6"/>
      <c r="V5" s="8">
        <f>H5</f>
        <v>2</v>
      </c>
    </row>
    <row r="6" spans="1:22" ht="15.75" customHeight="1" x14ac:dyDescent="0.2">
      <c r="A6" s="147">
        <v>4</v>
      </c>
      <c r="B6" s="149" t="s">
        <v>131</v>
      </c>
      <c r="C6" s="123" t="s">
        <v>125</v>
      </c>
      <c r="D6" s="123" t="s">
        <v>16</v>
      </c>
      <c r="E6" s="9" t="s">
        <v>35</v>
      </c>
      <c r="F6" s="9">
        <v>2</v>
      </c>
      <c r="G6" s="20" t="s">
        <v>107</v>
      </c>
      <c r="H6" s="22">
        <f t="shared" si="2"/>
        <v>2</v>
      </c>
      <c r="I6" s="127">
        <f>SUM(H6:H7)</f>
        <v>5</v>
      </c>
      <c r="J6" s="127">
        <f>SUM(I6)</f>
        <v>5</v>
      </c>
      <c r="K6" s="121">
        <f>SUM(J6)</f>
        <v>5</v>
      </c>
      <c r="L6" s="21">
        <v>85</v>
      </c>
      <c r="M6" s="26">
        <f t="shared" si="3"/>
        <v>1.7</v>
      </c>
      <c r="N6" s="27">
        <f t="shared" si="0"/>
        <v>1.9978845927841111</v>
      </c>
      <c r="O6" s="17" t="e">
        <f>SUM(M6,#REF!,M16,M31)/$M$42*100</f>
        <v>#REF!</v>
      </c>
      <c r="R6" s="79" t="str">
        <f t="shared" si="1"/>
        <v>Diskusi case study 2</v>
      </c>
      <c r="S6" s="6"/>
      <c r="T6" s="8">
        <f>H6</f>
        <v>2</v>
      </c>
      <c r="U6" s="6"/>
      <c r="V6" s="6"/>
    </row>
    <row r="7" spans="1:22" ht="15.75" customHeight="1" x14ac:dyDescent="0.2">
      <c r="A7" s="148"/>
      <c r="B7" s="150"/>
      <c r="C7" s="124"/>
      <c r="D7" s="125"/>
      <c r="E7" s="9" t="s">
        <v>34</v>
      </c>
      <c r="F7" s="9">
        <v>3</v>
      </c>
      <c r="G7" s="20" t="s">
        <v>102</v>
      </c>
      <c r="H7" s="22">
        <f t="shared" si="2"/>
        <v>3</v>
      </c>
      <c r="I7" s="129"/>
      <c r="J7" s="129"/>
      <c r="K7" s="122"/>
      <c r="L7" s="21">
        <v>90</v>
      </c>
      <c r="M7" s="26">
        <f t="shared" si="3"/>
        <v>2.7</v>
      </c>
      <c r="N7" s="27">
        <f t="shared" si="0"/>
        <v>3.1731108238335883</v>
      </c>
      <c r="O7" s="17"/>
      <c r="R7" s="79" t="str">
        <f t="shared" si="1"/>
        <v>Tugas case study 3</v>
      </c>
      <c r="S7" s="6"/>
      <c r="T7" s="8">
        <f>H7</f>
        <v>3</v>
      </c>
      <c r="U7" s="6"/>
      <c r="V7" s="6"/>
    </row>
    <row r="8" spans="1:22" ht="15.75" customHeight="1" x14ac:dyDescent="0.2">
      <c r="A8" s="151" t="s">
        <v>59</v>
      </c>
      <c r="B8" s="142" t="s">
        <v>133</v>
      </c>
      <c r="C8" s="123" t="s">
        <v>124</v>
      </c>
      <c r="D8" s="123" t="s">
        <v>17</v>
      </c>
      <c r="E8" s="9" t="s">
        <v>24</v>
      </c>
      <c r="F8" s="9">
        <v>2</v>
      </c>
      <c r="G8" s="20" t="s">
        <v>108</v>
      </c>
      <c r="H8" s="22">
        <f t="shared" si="2"/>
        <v>2</v>
      </c>
      <c r="I8" s="127">
        <f>SUM(H8:H9)</f>
        <v>4</v>
      </c>
      <c r="J8" s="127">
        <f>SUM(I8:I13)</f>
        <v>12</v>
      </c>
      <c r="K8" s="130">
        <f>SUM(J8)</f>
        <v>12</v>
      </c>
      <c r="L8" s="21">
        <v>85</v>
      </c>
      <c r="M8" s="26">
        <f t="shared" si="3"/>
        <v>1.7</v>
      </c>
      <c r="N8" s="30">
        <f t="shared" si="0"/>
        <v>1.9978845927841111</v>
      </c>
      <c r="O8" s="15">
        <f>SUM(M8:M13,M18,M23,M24,M25,M27,M29,M32)/$M$42*100</f>
        <v>42.308144317781178</v>
      </c>
      <c r="R8" s="79" t="str">
        <f t="shared" si="1"/>
        <v>Diskusi case study 3</v>
      </c>
      <c r="S8" s="6"/>
      <c r="T8" s="6"/>
      <c r="U8" s="6"/>
      <c r="V8" s="8">
        <f>H8</f>
        <v>2</v>
      </c>
    </row>
    <row r="9" spans="1:22" ht="15.75" customHeight="1" x14ac:dyDescent="0.2">
      <c r="A9" s="152"/>
      <c r="B9" s="143"/>
      <c r="C9" s="124"/>
      <c r="D9" s="125"/>
      <c r="E9" s="9" t="s">
        <v>25</v>
      </c>
      <c r="F9" s="9">
        <v>2</v>
      </c>
      <c r="G9" s="20" t="s">
        <v>103</v>
      </c>
      <c r="H9" s="22">
        <f t="shared" si="2"/>
        <v>2</v>
      </c>
      <c r="I9" s="129"/>
      <c r="J9" s="128"/>
      <c r="K9" s="131"/>
      <c r="L9" s="21">
        <v>90</v>
      </c>
      <c r="M9" s="26">
        <f t="shared" si="3"/>
        <v>1.8</v>
      </c>
      <c r="N9" s="30">
        <f t="shared" si="0"/>
        <v>2.1154072158890589</v>
      </c>
      <c r="O9" s="15"/>
      <c r="R9" s="79" t="str">
        <f t="shared" si="1"/>
        <v>Tugas case study 4</v>
      </c>
      <c r="S9" s="6"/>
      <c r="T9" s="6"/>
      <c r="U9" s="6"/>
      <c r="V9" s="8">
        <f t="shared" ref="V9:V13" si="4">H9</f>
        <v>2</v>
      </c>
    </row>
    <row r="10" spans="1:22" ht="15.75" customHeight="1" x14ac:dyDescent="0.2">
      <c r="A10" s="152"/>
      <c r="B10" s="143"/>
      <c r="C10" s="124"/>
      <c r="D10" s="126" t="s">
        <v>18</v>
      </c>
      <c r="E10" s="9" t="s">
        <v>26</v>
      </c>
      <c r="F10" s="9">
        <v>2</v>
      </c>
      <c r="G10" s="20" t="s">
        <v>109</v>
      </c>
      <c r="H10" s="11">
        <f t="shared" ref="H10:H12" si="5">F10</f>
        <v>2</v>
      </c>
      <c r="I10" s="120">
        <f>SUM(H10:H11)</f>
        <v>4</v>
      </c>
      <c r="J10" s="128"/>
      <c r="K10" s="131"/>
      <c r="L10" s="12">
        <v>85</v>
      </c>
      <c r="M10" s="13">
        <f t="shared" si="3"/>
        <v>1.7</v>
      </c>
      <c r="N10" s="31">
        <f t="shared" si="0"/>
        <v>1.9978845927841111</v>
      </c>
      <c r="O10" s="15"/>
      <c r="R10" s="79" t="str">
        <f t="shared" si="1"/>
        <v>Diskusi case study 4</v>
      </c>
      <c r="S10" s="6"/>
      <c r="T10" s="6"/>
      <c r="U10" s="6"/>
      <c r="V10" s="8">
        <f t="shared" si="4"/>
        <v>2</v>
      </c>
    </row>
    <row r="11" spans="1:22" ht="15.75" customHeight="1" x14ac:dyDescent="0.2">
      <c r="A11" s="152"/>
      <c r="B11" s="143"/>
      <c r="C11" s="124"/>
      <c r="D11" s="126"/>
      <c r="E11" s="9" t="s">
        <v>26</v>
      </c>
      <c r="F11" s="9">
        <v>2</v>
      </c>
      <c r="G11" s="20" t="s">
        <v>104</v>
      </c>
      <c r="H11" s="11">
        <f t="shared" si="5"/>
        <v>2</v>
      </c>
      <c r="I11" s="126"/>
      <c r="J11" s="128"/>
      <c r="K11" s="131"/>
      <c r="L11" s="12">
        <v>90</v>
      </c>
      <c r="M11" s="13">
        <f t="shared" si="3"/>
        <v>1.8</v>
      </c>
      <c r="N11" s="31">
        <f t="shared" si="0"/>
        <v>2.1154072158890589</v>
      </c>
      <c r="O11" s="15"/>
      <c r="R11" s="79" t="str">
        <f t="shared" si="1"/>
        <v>Tugas case study 5</v>
      </c>
      <c r="S11" s="6"/>
      <c r="T11" s="6"/>
      <c r="U11" s="6"/>
      <c r="V11" s="8">
        <f t="shared" si="4"/>
        <v>2</v>
      </c>
    </row>
    <row r="12" spans="1:22" ht="15.75" customHeight="1" x14ac:dyDescent="0.2">
      <c r="A12" s="152"/>
      <c r="B12" s="143"/>
      <c r="C12" s="124"/>
      <c r="D12" s="126" t="s">
        <v>19</v>
      </c>
      <c r="E12" s="9" t="s">
        <v>40</v>
      </c>
      <c r="F12" s="9">
        <v>2</v>
      </c>
      <c r="G12" s="20" t="s">
        <v>110</v>
      </c>
      <c r="H12" s="11">
        <f t="shared" si="5"/>
        <v>2</v>
      </c>
      <c r="I12" s="120">
        <f>SUM(H12:H13)</f>
        <v>4</v>
      </c>
      <c r="J12" s="128"/>
      <c r="K12" s="131"/>
      <c r="L12" s="12">
        <v>85</v>
      </c>
      <c r="M12" s="13">
        <f t="shared" si="3"/>
        <v>1.7</v>
      </c>
      <c r="N12" s="31">
        <f t="shared" si="0"/>
        <v>1.9978845927841111</v>
      </c>
      <c r="O12" s="15"/>
      <c r="R12" s="79" t="str">
        <f t="shared" si="1"/>
        <v>Diskusi case study 5</v>
      </c>
      <c r="S12" s="6"/>
      <c r="T12" s="6"/>
      <c r="U12" s="6"/>
      <c r="V12" s="8">
        <f t="shared" si="4"/>
        <v>2</v>
      </c>
    </row>
    <row r="13" spans="1:22" ht="15.75" customHeight="1" x14ac:dyDescent="0.2">
      <c r="A13" s="153"/>
      <c r="B13" s="144"/>
      <c r="C13" s="125"/>
      <c r="D13" s="126"/>
      <c r="E13" s="9" t="s">
        <v>40</v>
      </c>
      <c r="F13" s="9">
        <v>2</v>
      </c>
      <c r="G13" s="20" t="s">
        <v>105</v>
      </c>
      <c r="H13" s="11">
        <f>SUM(F13:F13)</f>
        <v>2</v>
      </c>
      <c r="I13" s="120"/>
      <c r="J13" s="129"/>
      <c r="K13" s="132"/>
      <c r="L13" s="12">
        <v>90</v>
      </c>
      <c r="M13" s="13">
        <f t="shared" si="3"/>
        <v>1.8</v>
      </c>
      <c r="N13" s="31">
        <f t="shared" si="0"/>
        <v>2.1154072158890589</v>
      </c>
      <c r="O13" s="15"/>
      <c r="R13" s="79" t="str">
        <f t="shared" si="1"/>
        <v>Tugas case study 6</v>
      </c>
      <c r="S13" s="6"/>
      <c r="T13" s="6"/>
      <c r="U13" s="6"/>
      <c r="V13" s="8">
        <f t="shared" si="4"/>
        <v>2</v>
      </c>
    </row>
    <row r="14" spans="1:22" ht="15.75" customHeight="1" x14ac:dyDescent="0.2">
      <c r="A14" s="123">
        <v>8</v>
      </c>
      <c r="B14" s="162" t="s">
        <v>131</v>
      </c>
      <c r="C14" s="126" t="s">
        <v>125</v>
      </c>
      <c r="D14" s="126" t="s">
        <v>15</v>
      </c>
      <c r="E14" s="9" t="s">
        <v>39</v>
      </c>
      <c r="F14" s="9">
        <v>1</v>
      </c>
      <c r="G14" s="135" t="s">
        <v>63</v>
      </c>
      <c r="H14" s="120">
        <f>SUM(F14:F15)</f>
        <v>2</v>
      </c>
      <c r="I14" s="120">
        <f>SUM(H14)</f>
        <v>2</v>
      </c>
      <c r="J14" s="120">
        <f>SUM(I14)</f>
        <v>2</v>
      </c>
      <c r="K14" s="121">
        <f>SUM(J14)</f>
        <v>2</v>
      </c>
      <c r="L14" s="123">
        <v>87</v>
      </c>
      <c r="M14" s="120">
        <f>L14*H14/100</f>
        <v>1.74</v>
      </c>
      <c r="N14" s="121">
        <f>M14*100/$M$42</f>
        <v>2.0448936420260901</v>
      </c>
      <c r="O14" s="15"/>
      <c r="R14" s="169" t="str">
        <f t="shared" si="1"/>
        <v>Esay tes</v>
      </c>
      <c r="S14" s="168"/>
      <c r="T14" s="172">
        <f>H14</f>
        <v>2</v>
      </c>
      <c r="U14" s="168"/>
      <c r="V14" s="168"/>
    </row>
    <row r="15" spans="1:22" ht="15.75" customHeight="1" x14ac:dyDescent="0.2">
      <c r="A15" s="124"/>
      <c r="B15" s="162"/>
      <c r="C15" s="126"/>
      <c r="D15" s="126"/>
      <c r="E15" s="9" t="s">
        <v>38</v>
      </c>
      <c r="F15" s="9">
        <v>1</v>
      </c>
      <c r="G15" s="141"/>
      <c r="H15" s="120"/>
      <c r="I15" s="120"/>
      <c r="J15" s="126"/>
      <c r="K15" s="122"/>
      <c r="L15" s="125"/>
      <c r="M15" s="120"/>
      <c r="N15" s="122"/>
      <c r="O15" s="15"/>
      <c r="R15" s="170"/>
      <c r="S15" s="168"/>
      <c r="T15" s="168"/>
      <c r="U15" s="168"/>
      <c r="V15" s="168"/>
    </row>
    <row r="16" spans="1:22" ht="15.75" customHeight="1" x14ac:dyDescent="0.2">
      <c r="A16" s="124"/>
      <c r="B16" s="155" t="s">
        <v>134</v>
      </c>
      <c r="C16" s="126" t="s">
        <v>14</v>
      </c>
      <c r="D16" s="126" t="s">
        <v>16</v>
      </c>
      <c r="E16" s="9" t="s">
        <v>35</v>
      </c>
      <c r="F16" s="13">
        <v>2</v>
      </c>
      <c r="G16" s="141"/>
      <c r="H16" s="120">
        <f>SUM(F16:F17)</f>
        <v>4</v>
      </c>
      <c r="I16" s="120">
        <f>SUM(H16)</f>
        <v>4</v>
      </c>
      <c r="J16" s="120">
        <f>SUM(I16)</f>
        <v>4</v>
      </c>
      <c r="K16" s="133">
        <f>SUM(J16)</f>
        <v>4</v>
      </c>
      <c r="L16" s="126">
        <v>95</v>
      </c>
      <c r="M16" s="120">
        <f>L16*H16/100</f>
        <v>3.8</v>
      </c>
      <c r="N16" s="133">
        <f>M16*100/$M$42</f>
        <v>4.4658596779880133</v>
      </c>
      <c r="O16" s="17"/>
      <c r="R16" s="170"/>
      <c r="S16" s="168"/>
      <c r="T16" s="168"/>
      <c r="U16" s="172">
        <f>H16</f>
        <v>4</v>
      </c>
      <c r="V16" s="168"/>
    </row>
    <row r="17" spans="1:22" ht="15.75" customHeight="1" x14ac:dyDescent="0.2">
      <c r="A17" s="124"/>
      <c r="B17" s="155"/>
      <c r="C17" s="126"/>
      <c r="D17" s="126"/>
      <c r="E17" s="9" t="s">
        <v>34</v>
      </c>
      <c r="F17" s="13">
        <v>2</v>
      </c>
      <c r="G17" s="141"/>
      <c r="H17" s="120"/>
      <c r="I17" s="120"/>
      <c r="J17" s="126"/>
      <c r="K17" s="155"/>
      <c r="L17" s="126"/>
      <c r="M17" s="120"/>
      <c r="N17" s="133"/>
      <c r="O17" s="17"/>
      <c r="R17" s="170"/>
      <c r="S17" s="168"/>
      <c r="T17" s="168"/>
      <c r="U17" s="168"/>
      <c r="V17" s="168"/>
    </row>
    <row r="18" spans="1:22" ht="15.75" customHeight="1" x14ac:dyDescent="0.2">
      <c r="A18" s="124"/>
      <c r="B18" s="142" t="s">
        <v>133</v>
      </c>
      <c r="C18" s="123" t="s">
        <v>124</v>
      </c>
      <c r="D18" s="126" t="s">
        <v>17</v>
      </c>
      <c r="E18" s="9" t="s">
        <v>24</v>
      </c>
      <c r="F18" s="13">
        <v>1</v>
      </c>
      <c r="G18" s="141"/>
      <c r="H18" s="127">
        <f>SUM(F18:F21)</f>
        <v>4</v>
      </c>
      <c r="I18" s="127">
        <f>SUM(H18)</f>
        <v>4</v>
      </c>
      <c r="J18" s="127">
        <f>SUM(I18)</f>
        <v>4</v>
      </c>
      <c r="K18" s="130">
        <f>SUM(J18)</f>
        <v>4</v>
      </c>
      <c r="L18" s="123">
        <v>85</v>
      </c>
      <c r="M18" s="127">
        <f>L18*H18/100</f>
        <v>3.4</v>
      </c>
      <c r="N18" s="130">
        <f>M18*100/$M$42</f>
        <v>3.9957691855682222</v>
      </c>
      <c r="O18" s="15"/>
      <c r="R18" s="170"/>
      <c r="S18" s="168"/>
      <c r="T18" s="168"/>
      <c r="U18" s="168"/>
      <c r="V18" s="172">
        <f>H18</f>
        <v>4</v>
      </c>
    </row>
    <row r="19" spans="1:22" ht="15.75" customHeight="1" x14ac:dyDescent="0.2">
      <c r="A19" s="124"/>
      <c r="B19" s="143"/>
      <c r="C19" s="124"/>
      <c r="D19" s="126"/>
      <c r="E19" s="9" t="s">
        <v>25</v>
      </c>
      <c r="F19" s="13">
        <v>1</v>
      </c>
      <c r="G19" s="141"/>
      <c r="H19" s="128"/>
      <c r="I19" s="128"/>
      <c r="J19" s="128"/>
      <c r="K19" s="131"/>
      <c r="L19" s="124"/>
      <c r="M19" s="128"/>
      <c r="N19" s="131"/>
      <c r="O19" s="15"/>
      <c r="R19" s="170"/>
      <c r="S19" s="168"/>
      <c r="T19" s="168"/>
      <c r="U19" s="168"/>
      <c r="V19" s="168"/>
    </row>
    <row r="20" spans="1:22" ht="15.75" customHeight="1" x14ac:dyDescent="0.2">
      <c r="A20" s="124"/>
      <c r="B20" s="143"/>
      <c r="C20" s="124"/>
      <c r="D20" s="21" t="s">
        <v>18</v>
      </c>
      <c r="E20" s="9" t="s">
        <v>26</v>
      </c>
      <c r="F20" s="13">
        <v>1</v>
      </c>
      <c r="G20" s="141"/>
      <c r="H20" s="128"/>
      <c r="I20" s="128"/>
      <c r="J20" s="128"/>
      <c r="K20" s="131"/>
      <c r="L20" s="124"/>
      <c r="M20" s="128"/>
      <c r="N20" s="131"/>
      <c r="O20" s="15"/>
      <c r="R20" s="170"/>
      <c r="S20" s="168"/>
      <c r="T20" s="168"/>
      <c r="U20" s="168"/>
      <c r="V20" s="168"/>
    </row>
    <row r="21" spans="1:22" ht="15.75" customHeight="1" x14ac:dyDescent="0.2">
      <c r="A21" s="124"/>
      <c r="B21" s="144"/>
      <c r="C21" s="125"/>
      <c r="D21" s="21" t="s">
        <v>19</v>
      </c>
      <c r="E21" s="9" t="s">
        <v>40</v>
      </c>
      <c r="F21" s="13">
        <v>1</v>
      </c>
      <c r="G21" s="136"/>
      <c r="H21" s="129"/>
      <c r="I21" s="129"/>
      <c r="J21" s="129"/>
      <c r="K21" s="132"/>
      <c r="L21" s="125"/>
      <c r="M21" s="129"/>
      <c r="N21" s="132"/>
      <c r="O21" s="15"/>
      <c r="R21" s="171"/>
      <c r="S21" s="168"/>
      <c r="T21" s="168"/>
      <c r="U21" s="168"/>
      <c r="V21" s="168"/>
    </row>
    <row r="22" spans="1:22" ht="15.75" customHeight="1" x14ac:dyDescent="0.2">
      <c r="A22" s="125"/>
      <c r="B22" s="156" t="s">
        <v>20</v>
      </c>
      <c r="C22" s="156"/>
      <c r="D22" s="156"/>
      <c r="E22" s="156"/>
      <c r="F22" s="156"/>
      <c r="G22" s="156"/>
      <c r="H22" s="5">
        <f>SUM(H14:H21)</f>
        <v>10</v>
      </c>
      <c r="I22" s="12"/>
      <c r="J22" s="12"/>
      <c r="K22" s="12"/>
      <c r="L22" s="12"/>
      <c r="M22" s="13"/>
      <c r="N22" s="13"/>
      <c r="O22" s="13"/>
      <c r="R22" s="79"/>
      <c r="S22" s="6"/>
      <c r="T22" s="6"/>
      <c r="U22" s="6"/>
      <c r="V22" s="6"/>
    </row>
    <row r="23" spans="1:22" ht="30" x14ac:dyDescent="0.2">
      <c r="A23" s="154" t="s">
        <v>60</v>
      </c>
      <c r="B23" s="146" t="s">
        <v>133</v>
      </c>
      <c r="C23" s="126" t="s">
        <v>124</v>
      </c>
      <c r="D23" s="12" t="s">
        <v>21</v>
      </c>
      <c r="E23" s="9" t="s">
        <v>42</v>
      </c>
      <c r="F23" s="9">
        <v>3</v>
      </c>
      <c r="G23" s="14" t="s">
        <v>117</v>
      </c>
      <c r="H23" s="11">
        <f>SUM(F23)</f>
        <v>3</v>
      </c>
      <c r="I23" s="13">
        <f>SUM(H23)</f>
        <v>3</v>
      </c>
      <c r="J23" s="120">
        <f>SUM(I23:I24)</f>
        <v>6</v>
      </c>
      <c r="K23" s="130">
        <f>SUM(J23)</f>
        <v>6</v>
      </c>
      <c r="L23" s="12">
        <v>85</v>
      </c>
      <c r="M23" s="13">
        <f>L23*H23/100</f>
        <v>2.5499999999999998</v>
      </c>
      <c r="N23" s="31">
        <f>M23*100/$M$42</f>
        <v>2.9968268891761665</v>
      </c>
      <c r="O23" s="15"/>
      <c r="R23" s="79" t="str">
        <f t="shared" si="1"/>
        <v>Tugas study project 1: Desain Pembelajaran</v>
      </c>
      <c r="S23" s="6"/>
      <c r="T23" s="6"/>
      <c r="U23" s="6"/>
      <c r="V23" s="8">
        <f>H23</f>
        <v>3</v>
      </c>
    </row>
    <row r="24" spans="1:22" ht="30" x14ac:dyDescent="0.2">
      <c r="A24" s="154"/>
      <c r="B24" s="146"/>
      <c r="C24" s="126"/>
      <c r="D24" s="12" t="s">
        <v>22</v>
      </c>
      <c r="E24" s="9" t="s">
        <v>43</v>
      </c>
      <c r="F24" s="9">
        <v>3</v>
      </c>
      <c r="G24" s="14" t="s">
        <v>118</v>
      </c>
      <c r="H24" s="11">
        <f>SUM(F24)</f>
        <v>3</v>
      </c>
      <c r="I24" s="13">
        <f>SUM(H24)</f>
        <v>3</v>
      </c>
      <c r="J24" s="120"/>
      <c r="K24" s="131"/>
      <c r="L24" s="12">
        <v>85</v>
      </c>
      <c r="M24" s="13">
        <f>L24*H24/100</f>
        <v>2.5499999999999998</v>
      </c>
      <c r="N24" s="31">
        <f>M24*100/$M$42</f>
        <v>2.9968268891761665</v>
      </c>
      <c r="O24" s="15"/>
      <c r="R24" s="79" t="str">
        <f t="shared" si="1"/>
        <v>Tugas study project 2: Desain Pembelajaran</v>
      </c>
      <c r="S24" s="6"/>
      <c r="T24" s="6"/>
      <c r="U24" s="6"/>
      <c r="V24" s="8">
        <f>H24</f>
        <v>3</v>
      </c>
    </row>
    <row r="25" spans="1:22" ht="15.75" customHeight="1" x14ac:dyDescent="0.2">
      <c r="A25" s="145" t="s">
        <v>61</v>
      </c>
      <c r="B25" s="146" t="s">
        <v>133</v>
      </c>
      <c r="C25" s="126" t="s">
        <v>124</v>
      </c>
      <c r="D25" s="126" t="s">
        <v>17</v>
      </c>
      <c r="E25" s="9" t="s">
        <v>24</v>
      </c>
      <c r="F25" s="12">
        <v>1</v>
      </c>
      <c r="G25" s="135" t="s">
        <v>121</v>
      </c>
      <c r="H25" s="120">
        <f>SUM(F25:F26)</f>
        <v>3</v>
      </c>
      <c r="I25" s="120">
        <f>SUM(H25)</f>
        <v>3</v>
      </c>
      <c r="J25" s="120">
        <f>SUM(I25:I30)</f>
        <v>10</v>
      </c>
      <c r="K25" s="134">
        <f>SUM(J25)</f>
        <v>10</v>
      </c>
      <c r="L25" s="126">
        <v>85</v>
      </c>
      <c r="M25" s="120">
        <f>L25*H25/100</f>
        <v>2.5499999999999998</v>
      </c>
      <c r="N25" s="134">
        <f>M25*100/$M$42</f>
        <v>2.9968268891761665</v>
      </c>
      <c r="O25" s="15"/>
      <c r="R25" s="164" t="str">
        <f>G25</f>
        <v>Tugas kognitif 1, 2, 3</v>
      </c>
      <c r="S25" s="168"/>
      <c r="T25" s="168"/>
      <c r="U25" s="168"/>
      <c r="V25" s="172">
        <f>SUM(H25:H30)</f>
        <v>10</v>
      </c>
    </row>
    <row r="26" spans="1:22" ht="15.75" customHeight="1" x14ac:dyDescent="0.2">
      <c r="A26" s="145"/>
      <c r="B26" s="146"/>
      <c r="C26" s="126"/>
      <c r="D26" s="126"/>
      <c r="E26" s="9" t="s">
        <v>25</v>
      </c>
      <c r="F26" s="12">
        <v>2</v>
      </c>
      <c r="G26" s="141"/>
      <c r="H26" s="126"/>
      <c r="I26" s="126"/>
      <c r="J26" s="126"/>
      <c r="K26" s="146"/>
      <c r="L26" s="126"/>
      <c r="M26" s="120"/>
      <c r="N26" s="134"/>
      <c r="O26" s="15"/>
      <c r="R26" s="165"/>
      <c r="S26" s="168"/>
      <c r="T26" s="168"/>
      <c r="U26" s="168"/>
      <c r="V26" s="168"/>
    </row>
    <row r="27" spans="1:22" ht="15.75" customHeight="1" x14ac:dyDescent="0.2">
      <c r="A27" s="145"/>
      <c r="B27" s="146"/>
      <c r="C27" s="126"/>
      <c r="D27" s="126" t="s">
        <v>18</v>
      </c>
      <c r="E27" s="9" t="s">
        <v>26</v>
      </c>
      <c r="F27" s="12">
        <v>1</v>
      </c>
      <c r="G27" s="141"/>
      <c r="H27" s="120">
        <f>SUM(F27:F28)</f>
        <v>3</v>
      </c>
      <c r="I27" s="120">
        <f>SUM(H27)</f>
        <v>3</v>
      </c>
      <c r="J27" s="126"/>
      <c r="K27" s="146"/>
      <c r="L27" s="126">
        <v>85</v>
      </c>
      <c r="M27" s="120">
        <f>L27*H27/100</f>
        <v>2.5499999999999998</v>
      </c>
      <c r="N27" s="134">
        <f>M27*100/$M$42</f>
        <v>2.9968268891761665</v>
      </c>
      <c r="O27" s="15"/>
      <c r="R27" s="165"/>
      <c r="S27" s="168"/>
      <c r="T27" s="168"/>
      <c r="U27" s="168"/>
      <c r="V27" s="168"/>
    </row>
    <row r="28" spans="1:22" ht="15.75" customHeight="1" x14ac:dyDescent="0.2">
      <c r="A28" s="145"/>
      <c r="B28" s="146"/>
      <c r="C28" s="126"/>
      <c r="D28" s="126"/>
      <c r="E28" s="9" t="s">
        <v>27</v>
      </c>
      <c r="F28" s="12">
        <v>2</v>
      </c>
      <c r="G28" s="141"/>
      <c r="H28" s="126"/>
      <c r="I28" s="126"/>
      <c r="J28" s="126"/>
      <c r="K28" s="146"/>
      <c r="L28" s="126"/>
      <c r="M28" s="120"/>
      <c r="N28" s="134"/>
      <c r="O28" s="15"/>
      <c r="R28" s="165"/>
      <c r="S28" s="168"/>
      <c r="T28" s="168"/>
      <c r="U28" s="168"/>
      <c r="V28" s="168"/>
    </row>
    <row r="29" spans="1:22" ht="15.75" customHeight="1" x14ac:dyDescent="0.2">
      <c r="A29" s="145"/>
      <c r="B29" s="146"/>
      <c r="C29" s="126"/>
      <c r="D29" s="126" t="s">
        <v>19</v>
      </c>
      <c r="E29" s="9" t="s">
        <v>40</v>
      </c>
      <c r="F29" s="12">
        <v>2</v>
      </c>
      <c r="G29" s="141"/>
      <c r="H29" s="120">
        <f>SUM(F29:F30)</f>
        <v>4</v>
      </c>
      <c r="I29" s="120">
        <f>SUM(H29)</f>
        <v>4</v>
      </c>
      <c r="J29" s="126"/>
      <c r="K29" s="146"/>
      <c r="L29" s="126">
        <v>85</v>
      </c>
      <c r="M29" s="120">
        <f>L29*H29/100</f>
        <v>3.4</v>
      </c>
      <c r="N29" s="134">
        <f>M29*100/$M$42</f>
        <v>3.9957691855682222</v>
      </c>
      <c r="O29" s="15"/>
      <c r="R29" s="165"/>
      <c r="S29" s="168"/>
      <c r="T29" s="168"/>
      <c r="U29" s="168"/>
      <c r="V29" s="168"/>
    </row>
    <row r="30" spans="1:22" ht="15.75" customHeight="1" x14ac:dyDescent="0.2">
      <c r="A30" s="145"/>
      <c r="B30" s="146"/>
      <c r="C30" s="126"/>
      <c r="D30" s="126"/>
      <c r="E30" s="9" t="s">
        <v>41</v>
      </c>
      <c r="F30" s="12">
        <v>2</v>
      </c>
      <c r="G30" s="136"/>
      <c r="H30" s="126"/>
      <c r="I30" s="126"/>
      <c r="J30" s="126"/>
      <c r="K30" s="146"/>
      <c r="L30" s="126"/>
      <c r="M30" s="120"/>
      <c r="N30" s="134"/>
      <c r="O30" s="15"/>
      <c r="R30" s="166"/>
      <c r="S30" s="168"/>
      <c r="T30" s="168"/>
      <c r="U30" s="168"/>
      <c r="V30" s="168"/>
    </row>
    <row r="31" spans="1:22" ht="32" x14ac:dyDescent="0.2">
      <c r="A31" s="145"/>
      <c r="B31" s="28" t="s">
        <v>131</v>
      </c>
      <c r="C31" s="20" t="s">
        <v>125</v>
      </c>
      <c r="D31" s="21" t="s">
        <v>16</v>
      </c>
      <c r="E31" s="9" t="s">
        <v>58</v>
      </c>
      <c r="F31" s="12">
        <v>7</v>
      </c>
      <c r="G31" s="20" t="s">
        <v>111</v>
      </c>
      <c r="H31" s="21">
        <f>SUM(F31:F31)</f>
        <v>7</v>
      </c>
      <c r="I31" s="21">
        <f t="shared" ref="I31:K31" si="6">SUM(H31)</f>
        <v>7</v>
      </c>
      <c r="J31" s="21">
        <f t="shared" si="6"/>
        <v>7</v>
      </c>
      <c r="K31" s="28">
        <f t="shared" si="6"/>
        <v>7</v>
      </c>
      <c r="L31" s="21">
        <v>95</v>
      </c>
      <c r="M31" s="26">
        <f>L31*H31/100</f>
        <v>6.65</v>
      </c>
      <c r="N31" s="27">
        <f>M31*100/$M$42</f>
        <v>7.8152544364790231</v>
      </c>
      <c r="O31" s="17"/>
      <c r="R31" s="83" t="str">
        <f t="shared" si="1"/>
        <v>Tugas study project 3: Produk media pembelajaran</v>
      </c>
      <c r="S31" s="6"/>
      <c r="T31" s="6">
        <f>H31</f>
        <v>7</v>
      </c>
      <c r="U31" s="6"/>
      <c r="V31" s="6"/>
    </row>
    <row r="32" spans="1:22" ht="16.5" customHeight="1" x14ac:dyDescent="0.2">
      <c r="A32" s="145"/>
      <c r="B32" s="137" t="s">
        <v>135</v>
      </c>
      <c r="C32" s="123" t="s">
        <v>12</v>
      </c>
      <c r="D32" s="123" t="s">
        <v>17</v>
      </c>
      <c r="E32" s="9" t="s">
        <v>64</v>
      </c>
      <c r="F32" s="12">
        <v>5</v>
      </c>
      <c r="G32" s="135" t="s">
        <v>126</v>
      </c>
      <c r="H32" s="123">
        <f>SUM(F32:F33)</f>
        <v>10</v>
      </c>
      <c r="I32" s="123">
        <f>SUM(H32)</f>
        <v>10</v>
      </c>
      <c r="J32" s="123">
        <f>SUM(I32)</f>
        <v>10</v>
      </c>
      <c r="K32" s="137">
        <f>SUM(J32)</f>
        <v>10</v>
      </c>
      <c r="L32" s="123">
        <v>85</v>
      </c>
      <c r="M32" s="127">
        <f>L32*H32/100</f>
        <v>8.5</v>
      </c>
      <c r="N32" s="139">
        <f>M32*100/$M$42</f>
        <v>9.9894229639205552</v>
      </c>
      <c r="O32" s="17"/>
      <c r="R32" s="167" t="str">
        <f t="shared" si="1"/>
        <v>Observasi Sikap Pribadi</v>
      </c>
      <c r="S32" s="168">
        <f>H32</f>
        <v>10</v>
      </c>
      <c r="T32" s="168"/>
      <c r="U32" s="168"/>
      <c r="V32" s="168"/>
    </row>
    <row r="33" spans="1:23" x14ac:dyDescent="0.2">
      <c r="A33" s="145"/>
      <c r="B33" s="138"/>
      <c r="C33" s="125"/>
      <c r="D33" s="125"/>
      <c r="E33" s="9" t="s">
        <v>62</v>
      </c>
      <c r="F33" s="12">
        <v>5</v>
      </c>
      <c r="G33" s="136"/>
      <c r="H33" s="125"/>
      <c r="I33" s="125"/>
      <c r="J33" s="125"/>
      <c r="K33" s="138"/>
      <c r="L33" s="125"/>
      <c r="M33" s="129"/>
      <c r="N33" s="140"/>
      <c r="O33" s="17"/>
      <c r="R33" s="167"/>
      <c r="S33" s="168"/>
      <c r="T33" s="168"/>
      <c r="U33" s="168"/>
      <c r="V33" s="168"/>
    </row>
    <row r="34" spans="1:23" ht="15.75" customHeight="1" x14ac:dyDescent="0.2">
      <c r="A34" s="145"/>
      <c r="B34" s="142" t="s">
        <v>133</v>
      </c>
      <c r="C34" s="123" t="s">
        <v>124</v>
      </c>
      <c r="D34" s="21" t="s">
        <v>17</v>
      </c>
      <c r="E34" s="9" t="s">
        <v>62</v>
      </c>
      <c r="F34" s="12">
        <v>4</v>
      </c>
      <c r="G34" s="135" t="s">
        <v>127</v>
      </c>
      <c r="H34" s="123">
        <f>SUM(F34:F36)</f>
        <v>12</v>
      </c>
      <c r="I34" s="123">
        <f>SUM(H34)</f>
        <v>12</v>
      </c>
      <c r="J34" s="123">
        <f>SUM(I34)</f>
        <v>12</v>
      </c>
      <c r="K34" s="142">
        <f>SUM(J34)</f>
        <v>12</v>
      </c>
      <c r="L34" s="123">
        <v>85</v>
      </c>
      <c r="M34" s="127">
        <f>L34*H34/100</f>
        <v>10.199999999999999</v>
      </c>
      <c r="N34" s="130">
        <f>M34*100/$M$42</f>
        <v>11.987307556704666</v>
      </c>
      <c r="O34" s="15"/>
      <c r="R34" s="167" t="str">
        <f t="shared" si="1"/>
        <v>Tugas study project 4: Produk perencanaan pembelajaran</v>
      </c>
      <c r="S34" s="168"/>
      <c r="T34" s="168"/>
      <c r="U34" s="168"/>
      <c r="V34" s="168">
        <f>H34</f>
        <v>12</v>
      </c>
    </row>
    <row r="35" spans="1:23" ht="15.75" customHeight="1" x14ac:dyDescent="0.2">
      <c r="A35" s="145"/>
      <c r="B35" s="143"/>
      <c r="C35" s="124"/>
      <c r="D35" s="21" t="s">
        <v>18</v>
      </c>
      <c r="E35" s="24" t="s">
        <v>27</v>
      </c>
      <c r="F35" s="21">
        <v>4</v>
      </c>
      <c r="G35" s="141"/>
      <c r="H35" s="124"/>
      <c r="I35" s="124"/>
      <c r="J35" s="124"/>
      <c r="K35" s="143"/>
      <c r="L35" s="124"/>
      <c r="M35" s="128"/>
      <c r="N35" s="131"/>
      <c r="O35" s="15"/>
      <c r="R35" s="167"/>
      <c r="S35" s="168"/>
      <c r="T35" s="168"/>
      <c r="U35" s="168"/>
      <c r="V35" s="168"/>
    </row>
    <row r="36" spans="1:23" ht="15.75" customHeight="1" x14ac:dyDescent="0.2">
      <c r="A36" s="145"/>
      <c r="B36" s="144"/>
      <c r="C36" s="125"/>
      <c r="D36" s="21" t="s">
        <v>19</v>
      </c>
      <c r="E36" s="24" t="s">
        <v>41</v>
      </c>
      <c r="F36" s="21">
        <v>4</v>
      </c>
      <c r="G36" s="136"/>
      <c r="H36" s="125"/>
      <c r="I36" s="125"/>
      <c r="J36" s="125"/>
      <c r="K36" s="144"/>
      <c r="L36" s="125"/>
      <c r="M36" s="129"/>
      <c r="N36" s="132"/>
      <c r="O36" s="15"/>
      <c r="R36" s="167"/>
      <c r="S36" s="168"/>
      <c r="T36" s="168"/>
      <c r="U36" s="168"/>
      <c r="V36" s="168"/>
    </row>
    <row r="37" spans="1:23" ht="15.75" customHeight="1" x14ac:dyDescent="0.2">
      <c r="A37" s="124">
        <v>16</v>
      </c>
      <c r="B37" s="29" t="s">
        <v>131</v>
      </c>
      <c r="C37" s="23" t="s">
        <v>125</v>
      </c>
      <c r="D37" s="21" t="s">
        <v>15</v>
      </c>
      <c r="E37" s="9" t="s">
        <v>38</v>
      </c>
      <c r="F37" s="21">
        <v>3</v>
      </c>
      <c r="G37" s="4" t="s">
        <v>115</v>
      </c>
      <c r="H37" s="21">
        <f>SUM(F37)</f>
        <v>3</v>
      </c>
      <c r="I37" s="21">
        <f t="shared" ref="I37:K39" si="7">SUM(H37)</f>
        <v>3</v>
      </c>
      <c r="J37" s="21">
        <f t="shared" si="7"/>
        <v>3</v>
      </c>
      <c r="K37" s="28">
        <f t="shared" si="7"/>
        <v>3</v>
      </c>
      <c r="L37" s="21">
        <v>85</v>
      </c>
      <c r="M37" s="26">
        <f>L37*H37/100</f>
        <v>2.5499999999999998</v>
      </c>
      <c r="N37" s="27">
        <f>M37*100/$M$42</f>
        <v>2.9968268891761665</v>
      </c>
      <c r="O37" s="15"/>
      <c r="R37" s="79" t="str">
        <f t="shared" si="1"/>
        <v>Laporan akhir hasil proyek</v>
      </c>
      <c r="S37" s="6"/>
      <c r="T37" s="6">
        <f>H37</f>
        <v>3</v>
      </c>
      <c r="U37" s="6"/>
      <c r="V37" s="6"/>
    </row>
    <row r="38" spans="1:23" ht="15.75" customHeight="1" x14ac:dyDescent="0.2">
      <c r="A38" s="124"/>
      <c r="B38" s="34" t="s">
        <v>134</v>
      </c>
      <c r="C38" s="21" t="s">
        <v>14</v>
      </c>
      <c r="D38" s="21" t="s">
        <v>16</v>
      </c>
      <c r="E38" s="9" t="s">
        <v>58</v>
      </c>
      <c r="F38" s="21">
        <v>5</v>
      </c>
      <c r="G38" s="4" t="s">
        <v>116</v>
      </c>
      <c r="H38" s="21">
        <f>SUM(F38)</f>
        <v>5</v>
      </c>
      <c r="I38" s="21">
        <f t="shared" si="7"/>
        <v>5</v>
      </c>
      <c r="J38" s="21">
        <f t="shared" si="7"/>
        <v>5</v>
      </c>
      <c r="K38" s="34">
        <f t="shared" si="7"/>
        <v>5</v>
      </c>
      <c r="L38" s="21">
        <v>85</v>
      </c>
      <c r="M38" s="26">
        <f>L38*H38/100</f>
        <v>4.25</v>
      </c>
      <c r="N38" s="35">
        <f>M38*100/$M$42</f>
        <v>4.9947114819602776</v>
      </c>
      <c r="O38" s="15"/>
      <c r="R38" s="79" t="str">
        <f t="shared" si="1"/>
        <v>Presentasi kelompok hasil proyek</v>
      </c>
      <c r="S38" s="6"/>
      <c r="T38" s="79"/>
      <c r="U38" s="6">
        <f>H38</f>
        <v>5</v>
      </c>
      <c r="V38" s="6"/>
    </row>
    <row r="39" spans="1:23" ht="15.75" customHeight="1" x14ac:dyDescent="0.2">
      <c r="A39" s="124"/>
      <c r="B39" s="142" t="s">
        <v>133</v>
      </c>
      <c r="C39" s="123" t="s">
        <v>124</v>
      </c>
      <c r="D39" s="21" t="s">
        <v>17</v>
      </c>
      <c r="E39" s="9" t="s">
        <v>62</v>
      </c>
      <c r="F39" s="12">
        <v>4</v>
      </c>
      <c r="G39" s="135" t="s">
        <v>115</v>
      </c>
      <c r="H39" s="123">
        <f>SUM(F39:F41)</f>
        <v>12</v>
      </c>
      <c r="I39" s="123">
        <f t="shared" si="7"/>
        <v>12</v>
      </c>
      <c r="J39" s="123">
        <f t="shared" si="7"/>
        <v>12</v>
      </c>
      <c r="K39" s="142">
        <f t="shared" si="7"/>
        <v>12</v>
      </c>
      <c r="L39" s="123">
        <v>85</v>
      </c>
      <c r="M39" s="127">
        <f>L39*H39/100</f>
        <v>10.199999999999999</v>
      </c>
      <c r="N39" s="130">
        <f>M39*100/$M$42</f>
        <v>11.987307556704666</v>
      </c>
      <c r="O39" s="15"/>
      <c r="R39" s="163" t="str">
        <f t="shared" si="1"/>
        <v>Laporan akhir hasil proyek</v>
      </c>
      <c r="S39" s="168"/>
      <c r="T39" s="168"/>
      <c r="U39" s="168"/>
      <c r="V39" s="168">
        <f>H39</f>
        <v>12</v>
      </c>
    </row>
    <row r="40" spans="1:23" ht="15.75" customHeight="1" x14ac:dyDescent="0.2">
      <c r="A40" s="124"/>
      <c r="B40" s="143"/>
      <c r="C40" s="124"/>
      <c r="D40" s="21" t="s">
        <v>18</v>
      </c>
      <c r="E40" s="9" t="s">
        <v>27</v>
      </c>
      <c r="F40" s="12">
        <v>4</v>
      </c>
      <c r="G40" s="141"/>
      <c r="H40" s="124"/>
      <c r="I40" s="124"/>
      <c r="J40" s="124"/>
      <c r="K40" s="143"/>
      <c r="L40" s="124"/>
      <c r="M40" s="128"/>
      <c r="N40" s="131"/>
      <c r="O40" s="15"/>
      <c r="R40" s="163"/>
      <c r="S40" s="168"/>
      <c r="T40" s="168"/>
      <c r="U40" s="168"/>
      <c r="V40" s="168"/>
    </row>
    <row r="41" spans="1:23" ht="15.75" customHeight="1" x14ac:dyDescent="0.2">
      <c r="A41" s="125"/>
      <c r="B41" s="144"/>
      <c r="C41" s="125"/>
      <c r="D41" s="21" t="s">
        <v>19</v>
      </c>
      <c r="E41" s="9" t="s">
        <v>41</v>
      </c>
      <c r="F41" s="12">
        <v>4</v>
      </c>
      <c r="G41" s="136"/>
      <c r="H41" s="125"/>
      <c r="I41" s="125"/>
      <c r="J41" s="125"/>
      <c r="K41" s="144"/>
      <c r="L41" s="125"/>
      <c r="M41" s="129"/>
      <c r="N41" s="132"/>
      <c r="O41" s="15"/>
      <c r="R41" s="163"/>
      <c r="S41" s="168"/>
      <c r="T41" s="168"/>
      <c r="U41" s="168"/>
      <c r="V41" s="168"/>
    </row>
    <row r="42" spans="1:23" ht="15.75" customHeight="1" x14ac:dyDescent="0.2">
      <c r="A42" s="156" t="s">
        <v>23</v>
      </c>
      <c r="B42" s="156"/>
      <c r="C42" s="156"/>
      <c r="D42" s="156"/>
      <c r="E42" s="156"/>
      <c r="F42" s="156"/>
      <c r="G42" s="156"/>
      <c r="H42" s="5">
        <f>SUM(H2:H13,H22,H23:H30,H31:H41)</f>
        <v>100</v>
      </c>
      <c r="I42" s="5">
        <f>SUM(I2:I41)</f>
        <v>100</v>
      </c>
      <c r="J42" s="5">
        <f>SUM(J2:J41)</f>
        <v>100</v>
      </c>
      <c r="K42" s="5">
        <f>SUM(K2:K41)</f>
        <v>100</v>
      </c>
      <c r="L42" s="3">
        <f>SUM(L2:L36)</f>
        <v>1877</v>
      </c>
      <c r="M42" s="37">
        <f>SUM(M2:M41)</f>
        <v>85.089999999999989</v>
      </c>
      <c r="N42" s="5">
        <f>SUM(N2:N41)</f>
        <v>100.00000000000001</v>
      </c>
      <c r="O42" s="5"/>
      <c r="R42" s="78" t="s">
        <v>70</v>
      </c>
      <c r="S42" s="78">
        <f t="shared" ref="S42:U42" si="8">SUM(S2:S41)</f>
        <v>10</v>
      </c>
      <c r="T42" s="78">
        <f t="shared" si="8"/>
        <v>21</v>
      </c>
      <c r="U42" s="78">
        <f t="shared" si="8"/>
        <v>9</v>
      </c>
      <c r="V42" s="78">
        <f>SUM(V2:V41)</f>
        <v>60</v>
      </c>
      <c r="W42" s="2"/>
    </row>
    <row r="44" spans="1:23" ht="30" x14ac:dyDescent="0.2">
      <c r="A44" s="53"/>
      <c r="B44" s="54"/>
      <c r="C44" s="54"/>
      <c r="D44" s="52" t="s">
        <v>32</v>
      </c>
      <c r="E44" s="54"/>
      <c r="F44" s="54"/>
      <c r="G44" s="161" t="s">
        <v>10</v>
      </c>
      <c r="H44" s="161"/>
      <c r="I44" s="54"/>
      <c r="J44" s="53"/>
      <c r="K44" s="53"/>
      <c r="L44" s="53"/>
      <c r="M44" s="55" t="s">
        <v>28</v>
      </c>
      <c r="R44" s="80" t="s">
        <v>69</v>
      </c>
      <c r="S44" s="80" t="s">
        <v>12</v>
      </c>
      <c r="T44" s="80" t="s">
        <v>14</v>
      </c>
      <c r="U44" s="80" t="s">
        <v>125</v>
      </c>
      <c r="V44" s="80" t="s">
        <v>124</v>
      </c>
      <c r="W44" s="80" t="s">
        <v>71</v>
      </c>
    </row>
    <row r="45" spans="1:23" x14ac:dyDescent="0.2">
      <c r="A45" s="56" t="s">
        <v>68</v>
      </c>
      <c r="B45" s="59" t="s">
        <v>135</v>
      </c>
      <c r="C45" s="60">
        <f>SUM(K32)</f>
        <v>10</v>
      </c>
      <c r="D45" s="57">
        <f>N32</f>
        <v>9.9894229639205552</v>
      </c>
      <c r="E45" s="58"/>
      <c r="F45" s="56"/>
      <c r="G45" s="46" t="str">
        <f>G32</f>
        <v>Observasi Sikap Pribadi</v>
      </c>
      <c r="H45" s="47">
        <f>SUM(H32)</f>
        <v>10</v>
      </c>
      <c r="I45" s="47"/>
      <c r="J45" s="47"/>
      <c r="K45" s="47"/>
      <c r="L45" s="47"/>
      <c r="M45" s="48">
        <f>SUM(M32)</f>
        <v>8.5</v>
      </c>
      <c r="N45" s="87"/>
      <c r="Q45" s="25"/>
      <c r="R45" s="79" t="str">
        <f>G70</f>
        <v>Penilaian aspek pribadi: Aspek sikap pribadi</v>
      </c>
      <c r="S45" s="10">
        <f>H32</f>
        <v>10</v>
      </c>
      <c r="T45" s="78"/>
      <c r="U45" s="78"/>
      <c r="V45" s="78"/>
      <c r="W45" s="81">
        <f>SUM(S45:V45)</f>
        <v>10</v>
      </c>
    </row>
    <row r="46" spans="1:23" x14ac:dyDescent="0.2">
      <c r="A46" s="66" t="s">
        <v>65</v>
      </c>
      <c r="B46" s="62" t="s">
        <v>136</v>
      </c>
      <c r="C46" s="63">
        <f>SUM(K38,K16)</f>
        <v>9</v>
      </c>
      <c r="D46" s="36">
        <f>SUM(N38,N16)</f>
        <v>9.4605711599482909</v>
      </c>
      <c r="E46" s="62"/>
      <c r="F46" s="62"/>
      <c r="G46" s="67" t="str">
        <f>G14</f>
        <v>Esay tes</v>
      </c>
      <c r="H46" s="68">
        <f>H16</f>
        <v>4</v>
      </c>
      <c r="I46" s="68"/>
      <c r="J46" s="68"/>
      <c r="K46" s="68"/>
      <c r="L46" s="68"/>
      <c r="M46" s="74">
        <f>M16</f>
        <v>3.8</v>
      </c>
      <c r="N46" s="87"/>
      <c r="R46" s="79" t="str">
        <f>$G$71</f>
        <v>Tugas case study: Aktivitas partisipatif</v>
      </c>
      <c r="S46" s="10"/>
      <c r="T46" s="6"/>
      <c r="U46" s="86">
        <f>SUM(H2,H7)</f>
        <v>7</v>
      </c>
      <c r="V46" s="86">
        <f>SUM(H5,H9,H11,H13)</f>
        <v>8</v>
      </c>
      <c r="W46" s="81">
        <f>SUM(S46:V46)</f>
        <v>15</v>
      </c>
    </row>
    <row r="47" spans="1:23" x14ac:dyDescent="0.2">
      <c r="A47" s="66"/>
      <c r="B47" s="62"/>
      <c r="C47" s="63"/>
      <c r="D47" s="36"/>
      <c r="E47" s="62"/>
      <c r="F47" s="62"/>
      <c r="G47" s="67" t="str">
        <f>G38</f>
        <v>Presentasi kelompok hasil proyek</v>
      </c>
      <c r="H47" s="68">
        <f>H38</f>
        <v>5</v>
      </c>
      <c r="I47" s="68"/>
      <c r="J47" s="68"/>
      <c r="K47" s="68"/>
      <c r="L47" s="68"/>
      <c r="M47" s="74">
        <f>M38</f>
        <v>4.25</v>
      </c>
      <c r="N47" s="88"/>
      <c r="R47" s="79" t="str">
        <f>$G$72</f>
        <v xml:space="preserve">Tugas case study project: Hasil proyek </v>
      </c>
      <c r="S47" s="79"/>
      <c r="T47" s="79"/>
      <c r="U47" s="10">
        <f>SUM(H31)</f>
        <v>7</v>
      </c>
      <c r="V47" s="86">
        <f>SUM(H23,H24,H34)</f>
        <v>18</v>
      </c>
      <c r="W47" s="81">
        <f t="shared" ref="W47:W49" si="9">SUM(S47:V47)</f>
        <v>25</v>
      </c>
    </row>
    <row r="48" spans="1:23" x14ac:dyDescent="0.2">
      <c r="A48" s="49" t="s">
        <v>66</v>
      </c>
      <c r="B48" s="50" t="s">
        <v>131</v>
      </c>
      <c r="C48" s="61">
        <f>SUM(K14,K6,K2,K31,K37)</f>
        <v>21</v>
      </c>
      <c r="D48" s="33">
        <f>SUM(N2,N6,N7,N14,N31,N37)</f>
        <v>20.143377600188035</v>
      </c>
      <c r="E48" s="44"/>
      <c r="F48" s="49"/>
      <c r="G48" s="41" t="str">
        <f>G2</f>
        <v>Tugas case study 1</v>
      </c>
      <c r="H48" s="42">
        <f>H2</f>
        <v>4</v>
      </c>
      <c r="I48" s="42"/>
      <c r="J48" s="42"/>
      <c r="K48" s="42"/>
      <c r="L48" s="42"/>
      <c r="M48" s="51">
        <f>M2</f>
        <v>1.8</v>
      </c>
      <c r="N48" s="87"/>
      <c r="R48" s="79" t="str">
        <f>$G$73</f>
        <v>Diskusi case study: Aktivitas partisipatif</v>
      </c>
      <c r="S48" s="10"/>
      <c r="T48" s="6"/>
      <c r="U48" s="86">
        <f>SUM(H6)</f>
        <v>2</v>
      </c>
      <c r="V48" s="86">
        <f>SUM(H4,H8,H10,H12)</f>
        <v>8</v>
      </c>
      <c r="W48" s="81">
        <f t="shared" si="9"/>
        <v>10</v>
      </c>
    </row>
    <row r="49" spans="1:28" x14ac:dyDescent="0.2">
      <c r="A49" s="49"/>
      <c r="B49" s="50"/>
      <c r="C49" s="61"/>
      <c r="D49" s="33"/>
      <c r="E49" s="44"/>
      <c r="F49" s="49"/>
      <c r="G49" s="43" t="str">
        <f>G6</f>
        <v>Diskusi case study 2</v>
      </c>
      <c r="H49" s="44">
        <f>H6</f>
        <v>2</v>
      </c>
      <c r="I49" s="44"/>
      <c r="J49" s="44"/>
      <c r="K49" s="44"/>
      <c r="L49" s="44"/>
      <c r="M49" s="45">
        <f>M6</f>
        <v>1.7</v>
      </c>
      <c r="N49" s="87"/>
      <c r="R49" s="79" t="str">
        <f>$G$74</f>
        <v>Penugasan kognitif: Kognitif-tugas</v>
      </c>
      <c r="S49" s="10"/>
      <c r="T49" s="6"/>
      <c r="U49" s="10"/>
      <c r="V49" s="86">
        <f>SUM(H25,H27,H29)</f>
        <v>10</v>
      </c>
      <c r="W49" s="81">
        <f t="shared" si="9"/>
        <v>10</v>
      </c>
    </row>
    <row r="50" spans="1:28" x14ac:dyDescent="0.2">
      <c r="A50" s="49"/>
      <c r="B50" s="50"/>
      <c r="C50" s="61"/>
      <c r="D50" s="33"/>
      <c r="E50" s="44"/>
      <c r="F50" s="49"/>
      <c r="G50" s="43" t="str">
        <f>G7</f>
        <v>Tugas case study 3</v>
      </c>
      <c r="H50" s="45">
        <f>H7</f>
        <v>3</v>
      </c>
      <c r="I50" s="44"/>
      <c r="J50" s="44"/>
      <c r="K50" s="44"/>
      <c r="L50" s="44"/>
      <c r="M50" s="45">
        <f>M7</f>
        <v>2.7</v>
      </c>
      <c r="N50" s="87"/>
      <c r="R50" s="79" t="str">
        <f>$G$75</f>
        <v>Evaluasi Tengah Semester: Kognitif-UTS</v>
      </c>
      <c r="S50" s="6"/>
      <c r="T50" s="86">
        <f>SUM(H16)</f>
        <v>4</v>
      </c>
      <c r="U50" s="86">
        <f>SUM(H14)</f>
        <v>2</v>
      </c>
      <c r="V50" s="86">
        <f>SUM(H18)</f>
        <v>4</v>
      </c>
      <c r="W50" s="81">
        <f>SUM(T50:V50)</f>
        <v>10</v>
      </c>
    </row>
    <row r="51" spans="1:28" x14ac:dyDescent="0.2">
      <c r="A51" s="49"/>
      <c r="B51" s="50"/>
      <c r="C51" s="61"/>
      <c r="D51" s="33"/>
      <c r="E51" s="49"/>
      <c r="F51" s="49"/>
      <c r="G51" s="43" t="str">
        <f>G14</f>
        <v>Esay tes</v>
      </c>
      <c r="H51" s="45">
        <f>H14</f>
        <v>2</v>
      </c>
      <c r="I51" s="45"/>
      <c r="J51" s="45"/>
      <c r="K51" s="45"/>
      <c r="L51" s="45"/>
      <c r="M51" s="45">
        <f>M14</f>
        <v>1.74</v>
      </c>
      <c r="N51" s="88"/>
      <c r="O51" s="1"/>
      <c r="R51" s="79" t="str">
        <f>$G$76</f>
        <v>Evaluasi Akhir Semester: Kognitif-UAS</v>
      </c>
      <c r="S51" s="6"/>
      <c r="T51" s="10">
        <f>SUM(H38)</f>
        <v>5</v>
      </c>
      <c r="U51" s="10">
        <f>SUM(H37)</f>
        <v>3</v>
      </c>
      <c r="V51" s="10">
        <f>SUM(H39)</f>
        <v>12</v>
      </c>
      <c r="W51" s="81">
        <f>SUM(T51:V51)</f>
        <v>20</v>
      </c>
    </row>
    <row r="52" spans="1:28" ht="32" x14ac:dyDescent="0.2">
      <c r="A52" s="49"/>
      <c r="B52" s="50"/>
      <c r="C52" s="61"/>
      <c r="D52" s="33"/>
      <c r="E52" s="50"/>
      <c r="F52" s="50"/>
      <c r="G52" s="82" t="str">
        <f>G31</f>
        <v>Tugas study project 3: Produk media pembelajaran</v>
      </c>
      <c r="H52" s="44">
        <f>H31</f>
        <v>7</v>
      </c>
      <c r="I52" s="44"/>
      <c r="J52" s="44"/>
      <c r="K52" s="44"/>
      <c r="L52" s="44"/>
      <c r="M52" s="45">
        <f>M31</f>
        <v>6.65</v>
      </c>
      <c r="N52" s="88"/>
      <c r="O52" s="1"/>
      <c r="R52" s="78" t="str">
        <f>G77</f>
        <v>TOTAL</v>
      </c>
      <c r="S52" s="81">
        <f>SUM(S45:S51)</f>
        <v>10</v>
      </c>
      <c r="T52" s="81">
        <f>SUM(T45:T51)</f>
        <v>9</v>
      </c>
      <c r="U52" s="81">
        <f>SUM(U45:U51)</f>
        <v>21</v>
      </c>
      <c r="V52" s="81">
        <f>SUM(V45:V51)</f>
        <v>60</v>
      </c>
      <c r="W52" s="81">
        <f>SUM(W45:W51)</f>
        <v>100</v>
      </c>
    </row>
    <row r="53" spans="1:28" x14ac:dyDescent="0.2">
      <c r="A53" s="49"/>
      <c r="B53" s="50"/>
      <c r="C53" s="61"/>
      <c r="D53" s="33"/>
      <c r="E53" s="50"/>
      <c r="F53" s="50"/>
      <c r="G53" s="43" t="str">
        <f>G37</f>
        <v>Laporan akhir hasil proyek</v>
      </c>
      <c r="H53" s="44">
        <f>H37</f>
        <v>3</v>
      </c>
      <c r="I53" s="44"/>
      <c r="J53" s="44"/>
      <c r="K53" s="44"/>
      <c r="L53" s="44"/>
      <c r="M53" s="45">
        <f>M37</f>
        <v>2.5499999999999998</v>
      </c>
      <c r="N53" s="88"/>
      <c r="O53" s="1"/>
    </row>
    <row r="54" spans="1:28" x14ac:dyDescent="0.2">
      <c r="A54" s="69" t="s">
        <v>67</v>
      </c>
      <c r="B54" s="64" t="s">
        <v>133</v>
      </c>
      <c r="C54" s="65">
        <f>SUM(K39,K34,K25,K23,K18,K8,K4)</f>
        <v>60</v>
      </c>
      <c r="D54" s="32">
        <f>SUM(N39,N34,N29,N27,N25,N24,N23,N18,N13,N12,N11,N10,N9,N8,N5,N4)</f>
        <v>60.40662827594312</v>
      </c>
      <c r="E54" s="70"/>
      <c r="F54" s="70"/>
      <c r="G54" s="71" t="str">
        <f>G4</f>
        <v>Diskusi case study 1</v>
      </c>
      <c r="H54" s="73">
        <f>H4</f>
        <v>2</v>
      </c>
      <c r="I54" s="73"/>
      <c r="J54" s="73"/>
      <c r="K54" s="73"/>
      <c r="L54" s="73"/>
      <c r="M54" s="73">
        <f>M4</f>
        <v>1.7</v>
      </c>
      <c r="N54" s="87"/>
      <c r="R54" s="80" t="s">
        <v>69</v>
      </c>
      <c r="S54" s="80" t="s">
        <v>13</v>
      </c>
      <c r="T54" s="80" t="s">
        <v>15</v>
      </c>
      <c r="U54" s="80" t="s">
        <v>16</v>
      </c>
      <c r="V54" s="80" t="s">
        <v>17</v>
      </c>
      <c r="W54" s="80" t="s">
        <v>18</v>
      </c>
      <c r="X54" s="80" t="s">
        <v>19</v>
      </c>
      <c r="Y54" s="80" t="s">
        <v>21</v>
      </c>
      <c r="Z54" s="80" t="s">
        <v>22</v>
      </c>
      <c r="AA54" s="80" t="s">
        <v>71</v>
      </c>
    </row>
    <row r="55" spans="1:28" x14ac:dyDescent="0.2">
      <c r="A55" s="69"/>
      <c r="B55" s="64"/>
      <c r="C55" s="65"/>
      <c r="D55" s="32"/>
      <c r="E55" s="70"/>
      <c r="F55" s="70"/>
      <c r="G55" s="71" t="str">
        <f>G5</f>
        <v>Tugas case study 2</v>
      </c>
      <c r="H55" s="73">
        <f>H5</f>
        <v>2</v>
      </c>
      <c r="I55" s="73"/>
      <c r="J55" s="73"/>
      <c r="K55" s="73"/>
      <c r="L55" s="73"/>
      <c r="M55" s="73">
        <f>M5</f>
        <v>1.8</v>
      </c>
      <c r="N55" s="87"/>
      <c r="R55" s="114" t="str">
        <f>G70</f>
        <v>Penilaian aspek pribadi: Aspek sikap pribadi</v>
      </c>
      <c r="S55" s="10"/>
      <c r="T55" s="10"/>
      <c r="U55" s="10"/>
      <c r="V55" s="10">
        <f>SUM(H32)</f>
        <v>10</v>
      </c>
      <c r="W55" s="10"/>
      <c r="X55" s="10"/>
      <c r="Y55" s="10"/>
      <c r="Z55" s="10"/>
      <c r="AA55" s="81">
        <f>SUM(S55:Z55)</f>
        <v>10</v>
      </c>
    </row>
    <row r="56" spans="1:28" x14ac:dyDescent="0.2">
      <c r="A56" s="69"/>
      <c r="B56" s="64"/>
      <c r="C56" s="65"/>
      <c r="D56" s="32"/>
      <c r="E56" s="70"/>
      <c r="F56" s="70"/>
      <c r="G56" s="71" t="str">
        <f t="shared" ref="G56:H61" si="10">G8</f>
        <v>Diskusi case study 3</v>
      </c>
      <c r="H56" s="73">
        <f t="shared" si="10"/>
        <v>2</v>
      </c>
      <c r="I56" s="73"/>
      <c r="J56" s="73"/>
      <c r="K56" s="73"/>
      <c r="L56" s="73"/>
      <c r="M56" s="73">
        <f t="shared" ref="M56:M61" si="11">M8</f>
        <v>1.7</v>
      </c>
      <c r="R56" s="79" t="str">
        <f>$G$71</f>
        <v>Tugas case study: Aktivitas partisipatif</v>
      </c>
      <c r="S56" s="86">
        <f>SUM(H2)</f>
        <v>4</v>
      </c>
      <c r="T56" s="86">
        <f>SUM(H5)</f>
        <v>2</v>
      </c>
      <c r="U56" s="86">
        <f>SUM(H7)</f>
        <v>3</v>
      </c>
      <c r="V56" s="86">
        <f>SUM(H9)</f>
        <v>2</v>
      </c>
      <c r="W56" s="86">
        <f>SUM(H11)</f>
        <v>2</v>
      </c>
      <c r="X56" s="86">
        <f>SUM(H13)</f>
        <v>2</v>
      </c>
      <c r="Y56" s="10"/>
      <c r="Z56" s="10"/>
      <c r="AA56" s="81">
        <f>SUM(S56:Z56)</f>
        <v>15</v>
      </c>
    </row>
    <row r="57" spans="1:28" x14ac:dyDescent="0.2">
      <c r="A57" s="69"/>
      <c r="B57" s="64"/>
      <c r="C57" s="65"/>
      <c r="D57" s="32"/>
      <c r="E57" s="70"/>
      <c r="F57" s="70"/>
      <c r="G57" s="71" t="str">
        <f t="shared" si="10"/>
        <v>Tugas case study 4</v>
      </c>
      <c r="H57" s="70">
        <f t="shared" si="10"/>
        <v>2</v>
      </c>
      <c r="I57" s="70"/>
      <c r="J57" s="70"/>
      <c r="K57" s="70"/>
      <c r="L57" s="70"/>
      <c r="M57" s="73">
        <f t="shared" si="11"/>
        <v>1.8</v>
      </c>
      <c r="R57" s="79" t="str">
        <f>$G$72</f>
        <v xml:space="preserve">Tugas case study project: Hasil proyek </v>
      </c>
      <c r="S57" s="10"/>
      <c r="T57" s="86"/>
      <c r="U57" s="10">
        <f>SUM(H31)</f>
        <v>7</v>
      </c>
      <c r="V57" s="86">
        <f>SUM(F34)</f>
        <v>4</v>
      </c>
      <c r="W57" s="86">
        <f>SUM(F35)</f>
        <v>4</v>
      </c>
      <c r="X57" s="10">
        <f>SUM(F36)</f>
        <v>4</v>
      </c>
      <c r="Y57" s="86">
        <f>SUM(H23)</f>
        <v>3</v>
      </c>
      <c r="Z57" s="86">
        <f>SUM(H24)</f>
        <v>3</v>
      </c>
      <c r="AA57" s="81">
        <f t="shared" ref="AA57:AA61" si="12">SUM(S57:Z57)</f>
        <v>25</v>
      </c>
    </row>
    <row r="58" spans="1:28" x14ac:dyDescent="0.2">
      <c r="A58" s="69"/>
      <c r="B58" s="64"/>
      <c r="C58" s="65"/>
      <c r="D58" s="32"/>
      <c r="E58" s="70"/>
      <c r="F58" s="70"/>
      <c r="G58" s="71" t="str">
        <f t="shared" si="10"/>
        <v>Diskusi case study 4</v>
      </c>
      <c r="H58" s="70">
        <f t="shared" si="10"/>
        <v>2</v>
      </c>
      <c r="I58" s="70"/>
      <c r="J58" s="70"/>
      <c r="K58" s="70"/>
      <c r="L58" s="70"/>
      <c r="M58" s="73">
        <f t="shared" si="11"/>
        <v>1.7</v>
      </c>
      <c r="R58" s="79" t="str">
        <f>$G$73</f>
        <v>Diskusi case study: Aktivitas partisipatif</v>
      </c>
      <c r="S58" s="10"/>
      <c r="T58" s="86">
        <f>SUM(H4)</f>
        <v>2</v>
      </c>
      <c r="U58" s="86">
        <f>SUM(H6)</f>
        <v>2</v>
      </c>
      <c r="V58" s="86">
        <f>SUM(H8)</f>
        <v>2</v>
      </c>
      <c r="W58" s="86">
        <f>SUM(H10)</f>
        <v>2</v>
      </c>
      <c r="X58" s="86">
        <f>SUM(H12)</f>
        <v>2</v>
      </c>
      <c r="Y58" s="10"/>
      <c r="Z58" s="10"/>
      <c r="AA58" s="81">
        <f t="shared" si="12"/>
        <v>10</v>
      </c>
    </row>
    <row r="59" spans="1:28" x14ac:dyDescent="0.2">
      <c r="A59" s="69"/>
      <c r="B59" s="64"/>
      <c r="C59" s="65"/>
      <c r="D59" s="32"/>
      <c r="E59" s="70"/>
      <c r="F59" s="70"/>
      <c r="G59" s="71" t="str">
        <f t="shared" si="10"/>
        <v>Tugas case study 5</v>
      </c>
      <c r="H59" s="70">
        <f t="shared" si="10"/>
        <v>2</v>
      </c>
      <c r="I59" s="70"/>
      <c r="J59" s="70"/>
      <c r="K59" s="70"/>
      <c r="L59" s="70"/>
      <c r="M59" s="73">
        <f t="shared" si="11"/>
        <v>1.8</v>
      </c>
      <c r="R59" s="79" t="str">
        <f>$G$74</f>
        <v>Penugasan kognitif: Kognitif-tugas</v>
      </c>
      <c r="S59" s="10"/>
      <c r="T59" s="10"/>
      <c r="U59" s="10"/>
      <c r="V59" s="86">
        <f>SUM(H25)</f>
        <v>3</v>
      </c>
      <c r="W59" s="86">
        <f>SUM(H27)</f>
        <v>3</v>
      </c>
      <c r="X59" s="86">
        <f>SUM(H29)</f>
        <v>4</v>
      </c>
      <c r="Y59" s="10"/>
      <c r="Z59" s="10"/>
      <c r="AA59" s="81">
        <f t="shared" si="12"/>
        <v>10</v>
      </c>
    </row>
    <row r="60" spans="1:28" x14ac:dyDescent="0.2">
      <c r="A60" s="69"/>
      <c r="B60" s="64"/>
      <c r="C60" s="65"/>
      <c r="D60" s="32"/>
      <c r="E60" s="70"/>
      <c r="F60" s="70"/>
      <c r="G60" s="71" t="str">
        <f t="shared" si="10"/>
        <v>Diskusi case study 5</v>
      </c>
      <c r="H60" s="70">
        <f t="shared" si="10"/>
        <v>2</v>
      </c>
      <c r="I60" s="70"/>
      <c r="J60" s="70"/>
      <c r="K60" s="70"/>
      <c r="L60" s="70"/>
      <c r="M60" s="73">
        <f t="shared" si="11"/>
        <v>1.7</v>
      </c>
      <c r="R60" s="79" t="str">
        <f>$G$75</f>
        <v>Evaluasi Tengah Semester: Kognitif-UTS</v>
      </c>
      <c r="S60" s="10"/>
      <c r="T60" s="86">
        <f>SUM(H14)</f>
        <v>2</v>
      </c>
      <c r="U60" s="86">
        <f>SUM(H16)</f>
        <v>4</v>
      </c>
      <c r="V60" s="86">
        <f>SUM(F18,F19)</f>
        <v>2</v>
      </c>
      <c r="W60" s="86">
        <f>SUM(F20)</f>
        <v>1</v>
      </c>
      <c r="X60" s="86">
        <f>SUM(F21)</f>
        <v>1</v>
      </c>
      <c r="Y60" s="10"/>
      <c r="Z60" s="10"/>
      <c r="AA60" s="81">
        <f t="shared" si="12"/>
        <v>10</v>
      </c>
    </row>
    <row r="61" spans="1:28" x14ac:dyDescent="0.2">
      <c r="A61" s="69"/>
      <c r="B61" s="64"/>
      <c r="C61" s="65"/>
      <c r="D61" s="32"/>
      <c r="E61" s="70"/>
      <c r="F61" s="70"/>
      <c r="G61" s="71" t="str">
        <f t="shared" si="10"/>
        <v>Tugas case study 6</v>
      </c>
      <c r="H61" s="70">
        <f t="shared" si="10"/>
        <v>2</v>
      </c>
      <c r="I61" s="70"/>
      <c r="J61" s="70"/>
      <c r="K61" s="70"/>
      <c r="L61" s="70"/>
      <c r="M61" s="73">
        <f t="shared" si="11"/>
        <v>1.8</v>
      </c>
      <c r="R61" s="79" t="str">
        <f>$G$76</f>
        <v>Evaluasi Akhir Semester: Kognitif-UAS</v>
      </c>
      <c r="S61" s="10"/>
      <c r="T61" s="10">
        <f>SUM(H37)</f>
        <v>3</v>
      </c>
      <c r="U61" s="10">
        <f>F38</f>
        <v>5</v>
      </c>
      <c r="V61" s="10">
        <f>SUM(F39)</f>
        <v>4</v>
      </c>
      <c r="W61" s="86">
        <f>SUM(F40)</f>
        <v>4</v>
      </c>
      <c r="X61" s="10">
        <f>SUM(F41)</f>
        <v>4</v>
      </c>
      <c r="Y61" s="10"/>
      <c r="Z61" s="10"/>
      <c r="AA61" s="81">
        <f t="shared" si="12"/>
        <v>20</v>
      </c>
      <c r="AB61" s="89"/>
    </row>
    <row r="62" spans="1:28" x14ac:dyDescent="0.2">
      <c r="A62" s="69"/>
      <c r="B62" s="64"/>
      <c r="C62" s="65"/>
      <c r="D62" s="32"/>
      <c r="E62" s="70"/>
      <c r="F62" s="70"/>
      <c r="G62" s="71" t="str">
        <f>G14</f>
        <v>Esay tes</v>
      </c>
      <c r="H62" s="70">
        <f>H18</f>
        <v>4</v>
      </c>
      <c r="I62" s="70"/>
      <c r="J62" s="70"/>
      <c r="K62" s="70"/>
      <c r="L62" s="70"/>
      <c r="M62" s="73">
        <f>M18</f>
        <v>3.4</v>
      </c>
      <c r="R62" s="78" t="s">
        <v>57</v>
      </c>
      <c r="S62" s="81">
        <f>SUM(S55:S61)</f>
        <v>4</v>
      </c>
      <c r="T62" s="81">
        <f t="shared" ref="T62:AA62" si="13">SUM(T55:T61)</f>
        <v>9</v>
      </c>
      <c r="U62" s="81">
        <f t="shared" si="13"/>
        <v>21</v>
      </c>
      <c r="V62" s="81">
        <f t="shared" si="13"/>
        <v>27</v>
      </c>
      <c r="W62" s="81">
        <f t="shared" si="13"/>
        <v>16</v>
      </c>
      <c r="X62" s="81">
        <f t="shared" si="13"/>
        <v>17</v>
      </c>
      <c r="Y62" s="81">
        <f t="shared" si="13"/>
        <v>3</v>
      </c>
      <c r="Z62" s="81">
        <f t="shared" si="13"/>
        <v>3</v>
      </c>
      <c r="AA62" s="81">
        <f t="shared" si="13"/>
        <v>100</v>
      </c>
    </row>
    <row r="63" spans="1:28" ht="32" x14ac:dyDescent="0.2">
      <c r="A63" s="69"/>
      <c r="B63" s="64"/>
      <c r="C63" s="65"/>
      <c r="D63" s="32"/>
      <c r="E63" s="70"/>
      <c r="F63" s="70"/>
      <c r="G63" s="72" t="str">
        <f>G23</f>
        <v>Tugas study project 1: Desain Pembelajaran</v>
      </c>
      <c r="H63" s="70">
        <f>H23</f>
        <v>3</v>
      </c>
      <c r="I63" s="70"/>
      <c r="J63" s="70"/>
      <c r="K63" s="70"/>
      <c r="L63" s="70"/>
      <c r="M63" s="73">
        <f>M23</f>
        <v>2.5499999999999998</v>
      </c>
      <c r="S63" s="84"/>
      <c r="T63" s="84"/>
      <c r="U63" s="84"/>
      <c r="V63" s="84"/>
      <c r="W63" s="84"/>
      <c r="X63" s="84"/>
      <c r="Y63" s="84"/>
      <c r="Z63" s="84"/>
      <c r="AA63" s="85"/>
    </row>
    <row r="64" spans="1:28" ht="32" x14ac:dyDescent="0.2">
      <c r="A64" s="69"/>
      <c r="B64" s="64"/>
      <c r="C64" s="65"/>
      <c r="D64" s="32"/>
      <c r="E64" s="70"/>
      <c r="F64" s="70"/>
      <c r="G64" s="72" t="str">
        <f>G24</f>
        <v>Tugas study project 2: Desain Pembelajaran</v>
      </c>
      <c r="H64" s="70">
        <f>H24</f>
        <v>3</v>
      </c>
      <c r="I64" s="70"/>
      <c r="J64" s="70"/>
      <c r="K64" s="70"/>
      <c r="L64" s="70"/>
      <c r="M64" s="73">
        <f>M24</f>
        <v>2.5499999999999998</v>
      </c>
    </row>
    <row r="65" spans="1:14" ht="16" x14ac:dyDescent="0.2">
      <c r="A65" s="69"/>
      <c r="B65" s="64"/>
      <c r="C65" s="65"/>
      <c r="D65" s="32"/>
      <c r="E65" s="70"/>
      <c r="F65" s="70"/>
      <c r="G65" s="72" t="str">
        <f>G25</f>
        <v>Tugas kognitif 1, 2, 3</v>
      </c>
      <c r="H65" s="73">
        <f>SUM(H25:H30)</f>
        <v>10</v>
      </c>
      <c r="I65" s="73"/>
      <c r="J65" s="73"/>
      <c r="K65" s="73"/>
      <c r="L65" s="73"/>
      <c r="M65" s="73">
        <f>SUM(M25:M30)</f>
        <v>8.5</v>
      </c>
    </row>
    <row r="66" spans="1:14" ht="32" x14ac:dyDescent="0.2">
      <c r="A66" s="69"/>
      <c r="B66" s="64"/>
      <c r="C66" s="65"/>
      <c r="D66" s="32"/>
      <c r="E66" s="70"/>
      <c r="F66" s="70"/>
      <c r="G66" s="72" t="str">
        <f>G34</f>
        <v>Tugas study project 4: Produk perencanaan pembelajaran</v>
      </c>
      <c r="H66" s="70">
        <f>H34</f>
        <v>12</v>
      </c>
      <c r="I66" s="70"/>
      <c r="J66" s="70"/>
      <c r="K66" s="70"/>
      <c r="L66" s="70"/>
      <c r="M66" s="73">
        <f>M34</f>
        <v>10.199999999999999</v>
      </c>
    </row>
    <row r="67" spans="1:14" x14ac:dyDescent="0.2">
      <c r="A67" s="69"/>
      <c r="B67" s="64"/>
      <c r="C67" s="65"/>
      <c r="D67" s="32"/>
      <c r="E67" s="70"/>
      <c r="F67" s="70"/>
      <c r="G67" s="71" t="str">
        <f>G39</f>
        <v>Laporan akhir hasil proyek</v>
      </c>
      <c r="H67" s="70">
        <f>H39</f>
        <v>12</v>
      </c>
      <c r="I67" s="70"/>
      <c r="J67" s="70"/>
      <c r="K67" s="70"/>
      <c r="L67" s="70"/>
      <c r="M67" s="73">
        <f>M39</f>
        <v>10.199999999999999</v>
      </c>
      <c r="N67" s="1"/>
    </row>
    <row r="68" spans="1:14" x14ac:dyDescent="0.2">
      <c r="A68" s="75"/>
      <c r="B68" s="75"/>
      <c r="C68" s="76">
        <f>SUM(C45:C54)</f>
        <v>100</v>
      </c>
      <c r="D68" s="77">
        <f>SUM(D45:D54)</f>
        <v>100</v>
      </c>
      <c r="E68" s="52"/>
      <c r="F68" s="52"/>
      <c r="G68" s="75"/>
      <c r="H68" s="77">
        <f>SUM(H45:H67)</f>
        <v>100</v>
      </c>
      <c r="I68" s="77"/>
      <c r="J68" s="77"/>
      <c r="K68" s="77"/>
      <c r="L68" s="77"/>
      <c r="M68" s="77">
        <f>SUM(M45:M67)</f>
        <v>85.09</v>
      </c>
    </row>
    <row r="69" spans="1:14" x14ac:dyDescent="0.2">
      <c r="A69" s="1"/>
      <c r="B69" s="1"/>
      <c r="C69" s="1"/>
      <c r="D69" s="7"/>
      <c r="H69" s="1"/>
      <c r="I69" s="1"/>
      <c r="J69" s="1"/>
      <c r="K69" s="1"/>
      <c r="L69" s="1"/>
      <c r="M69" s="1"/>
    </row>
    <row r="70" spans="1:14" ht="30" x14ac:dyDescent="0.2">
      <c r="A70" s="102" t="s">
        <v>69</v>
      </c>
      <c r="B70" s="103"/>
      <c r="C70" s="103"/>
      <c r="D70" s="103"/>
      <c r="E70" s="104"/>
      <c r="F70" s="104"/>
      <c r="G70" s="110" t="s">
        <v>129</v>
      </c>
      <c r="H70" s="111">
        <f>SUM(H45)</f>
        <v>10</v>
      </c>
      <c r="I70" s="112"/>
      <c r="J70" s="112"/>
      <c r="K70" s="112"/>
      <c r="L70" s="112"/>
      <c r="M70" s="113">
        <f>SUM(M45)</f>
        <v>8.5</v>
      </c>
      <c r="N70" s="109"/>
    </row>
    <row r="71" spans="1:14" ht="30" x14ac:dyDescent="0.2">
      <c r="A71" s="104"/>
      <c r="B71" s="104"/>
      <c r="C71" s="104"/>
      <c r="D71" s="104"/>
      <c r="E71" s="104"/>
      <c r="F71" s="104"/>
      <c r="G71" s="105" t="s">
        <v>79</v>
      </c>
      <c r="H71" s="106">
        <f>SUM(H48,H50,H55,H57,H59,H61)</f>
        <v>15</v>
      </c>
      <c r="I71" s="104"/>
      <c r="J71" s="104"/>
      <c r="K71" s="104"/>
      <c r="L71" s="104"/>
      <c r="M71" s="106">
        <f>SUM(M48,M50,M55,M57,M59,M61)</f>
        <v>11.700000000000001</v>
      </c>
    </row>
    <row r="72" spans="1:14" ht="30" x14ac:dyDescent="0.2">
      <c r="A72" s="104"/>
      <c r="B72" s="104"/>
      <c r="C72" s="104"/>
      <c r="D72" s="104"/>
      <c r="E72" s="104"/>
      <c r="F72" s="104"/>
      <c r="G72" s="105" t="s">
        <v>80</v>
      </c>
      <c r="H72" s="106">
        <f>SUM(H52,H63,H64,H66)</f>
        <v>25</v>
      </c>
      <c r="I72" s="104"/>
      <c r="J72" s="104"/>
      <c r="K72" s="104"/>
      <c r="L72" s="104"/>
      <c r="M72" s="106">
        <f>SUM(M52,M63,M64,M66)</f>
        <v>21.95</v>
      </c>
    </row>
    <row r="73" spans="1:14" ht="30" x14ac:dyDescent="0.2">
      <c r="A73" s="104"/>
      <c r="B73" s="104"/>
      <c r="C73" s="104"/>
      <c r="D73" s="104"/>
      <c r="E73" s="104"/>
      <c r="F73" s="104"/>
      <c r="G73" s="105" t="s">
        <v>81</v>
      </c>
      <c r="H73" s="106">
        <f>SUM(H49,H54,H56,H58,H60)</f>
        <v>10</v>
      </c>
      <c r="I73" s="104"/>
      <c r="J73" s="104"/>
      <c r="K73" s="104"/>
      <c r="L73" s="104"/>
      <c r="M73" s="106">
        <f>SUM(M49,M54,M56,M58,M60)</f>
        <v>8.5</v>
      </c>
    </row>
    <row r="74" spans="1:14" x14ac:dyDescent="0.2">
      <c r="A74" s="104"/>
      <c r="B74" s="104"/>
      <c r="C74" s="104"/>
      <c r="D74" s="104"/>
      <c r="E74" s="104"/>
      <c r="F74" s="104"/>
      <c r="G74" s="105" t="s">
        <v>82</v>
      </c>
      <c r="H74" s="106">
        <f>SUM(H65)</f>
        <v>10</v>
      </c>
      <c r="I74" s="104"/>
      <c r="J74" s="104"/>
      <c r="K74" s="104"/>
      <c r="L74" s="104"/>
      <c r="M74" s="106">
        <f>SUM(M65)</f>
        <v>8.5</v>
      </c>
    </row>
    <row r="75" spans="1:14" ht="30" x14ac:dyDescent="0.2">
      <c r="A75" s="104"/>
      <c r="B75" s="104"/>
      <c r="C75" s="104"/>
      <c r="D75" s="104"/>
      <c r="E75" s="104"/>
      <c r="F75" s="104"/>
      <c r="G75" s="105" t="s">
        <v>113</v>
      </c>
      <c r="H75" s="106">
        <f>SUM(H51,H46,H62)</f>
        <v>10</v>
      </c>
      <c r="I75" s="104"/>
      <c r="J75" s="104"/>
      <c r="K75" s="104"/>
      <c r="L75" s="104"/>
      <c r="M75" s="106">
        <f>SUM(M46,M51,M62)</f>
        <v>8.94</v>
      </c>
    </row>
    <row r="76" spans="1:14" ht="30" x14ac:dyDescent="0.2">
      <c r="A76" s="104"/>
      <c r="B76" s="104"/>
      <c r="C76" s="104"/>
      <c r="D76" s="104"/>
      <c r="E76" s="104"/>
      <c r="F76" s="104"/>
      <c r="G76" s="105" t="s">
        <v>112</v>
      </c>
      <c r="H76" s="103">
        <f>SUM(H47,H67,H53)</f>
        <v>20</v>
      </c>
      <c r="I76" s="104"/>
      <c r="J76" s="104"/>
      <c r="K76" s="104"/>
      <c r="L76" s="104"/>
      <c r="M76" s="106">
        <f>SUM(M67,M47,M53)</f>
        <v>17</v>
      </c>
    </row>
    <row r="77" spans="1:14" x14ac:dyDescent="0.2">
      <c r="A77" s="104"/>
      <c r="B77" s="104"/>
      <c r="C77" s="104"/>
      <c r="D77" s="104"/>
      <c r="E77" s="104"/>
      <c r="F77" s="104"/>
      <c r="G77" s="102" t="s">
        <v>70</v>
      </c>
      <c r="H77" s="107">
        <f>SUM(H70:H76)</f>
        <v>100</v>
      </c>
      <c r="I77" s="108"/>
      <c r="J77" s="108"/>
      <c r="K77" s="108"/>
      <c r="L77" s="108"/>
      <c r="M77" s="107">
        <f>SUM(M70:M76)</f>
        <v>85.09</v>
      </c>
    </row>
    <row r="78" spans="1:14" x14ac:dyDescent="0.2">
      <c r="G78" s="38"/>
      <c r="H78" s="39"/>
      <c r="I78" s="7"/>
      <c r="M78" s="40"/>
    </row>
    <row r="79" spans="1:14" x14ac:dyDescent="0.2">
      <c r="H79" s="1"/>
      <c r="I79" s="1"/>
      <c r="J79" s="1"/>
      <c r="K79" s="1"/>
      <c r="L79" s="1"/>
      <c r="M79" s="1"/>
    </row>
    <row r="80" spans="1:14" x14ac:dyDescent="0.2">
      <c r="H80" s="1"/>
      <c r="I80" s="1"/>
      <c r="J80" s="1"/>
      <c r="K80" s="1"/>
      <c r="L80" s="1"/>
      <c r="M80" s="1"/>
    </row>
    <row r="81" spans="8:13" x14ac:dyDescent="0.2">
      <c r="H81" s="1"/>
      <c r="I81" s="1"/>
      <c r="J81" s="1"/>
      <c r="K81" s="1"/>
      <c r="L81" s="1"/>
      <c r="M81" s="1"/>
    </row>
    <row r="82" spans="8:13" x14ac:dyDescent="0.2">
      <c r="H82" s="1"/>
      <c r="I82" s="1"/>
      <c r="J82" s="1"/>
      <c r="K82" s="1"/>
      <c r="L82" s="1"/>
      <c r="M82" s="1"/>
    </row>
    <row r="83" spans="8:13" x14ac:dyDescent="0.2">
      <c r="H83" s="1"/>
      <c r="I83" s="1"/>
      <c r="J83" s="1"/>
      <c r="K83" s="1"/>
      <c r="L83" s="1"/>
      <c r="M83" s="1"/>
    </row>
    <row r="84" spans="8:13" x14ac:dyDescent="0.2">
      <c r="H84" s="1"/>
      <c r="I84" s="1"/>
      <c r="J84" s="1"/>
      <c r="K84" s="1"/>
      <c r="L84" s="1"/>
      <c r="M84" s="1"/>
    </row>
    <row r="85" spans="8:13" x14ac:dyDescent="0.2">
      <c r="H85" s="1"/>
      <c r="I85" s="1"/>
      <c r="J85" s="1"/>
      <c r="K85" s="1"/>
      <c r="L85" s="1"/>
      <c r="M85" s="1"/>
    </row>
  </sheetData>
  <mergeCells count="173">
    <mergeCell ref="T34:T36"/>
    <mergeCell ref="U34:U36"/>
    <mergeCell ref="V34:V36"/>
    <mergeCell ref="S39:S41"/>
    <mergeCell ref="T39:T41"/>
    <mergeCell ref="U39:U41"/>
    <mergeCell ref="V39:V41"/>
    <mergeCell ref="T18:T21"/>
    <mergeCell ref="U18:U21"/>
    <mergeCell ref="V18:V21"/>
    <mergeCell ref="S25:S30"/>
    <mergeCell ref="T25:T30"/>
    <mergeCell ref="U25:U30"/>
    <mergeCell ref="V25:V30"/>
    <mergeCell ref="S32:S33"/>
    <mergeCell ref="T32:T33"/>
    <mergeCell ref="U32:U33"/>
    <mergeCell ref="V32:V33"/>
    <mergeCell ref="T2:T3"/>
    <mergeCell ref="U2:U3"/>
    <mergeCell ref="V2:V3"/>
    <mergeCell ref="S14:S15"/>
    <mergeCell ref="T14:T15"/>
    <mergeCell ref="U14:U15"/>
    <mergeCell ref="V14:V15"/>
    <mergeCell ref="S16:S17"/>
    <mergeCell ref="T16:T17"/>
    <mergeCell ref="U16:U17"/>
    <mergeCell ref="V16:V17"/>
    <mergeCell ref="R2:R3"/>
    <mergeCell ref="R25:R30"/>
    <mergeCell ref="R32:R33"/>
    <mergeCell ref="R34:R36"/>
    <mergeCell ref="R39:R41"/>
    <mergeCell ref="S2:S3"/>
    <mergeCell ref="S18:S21"/>
    <mergeCell ref="S34:S36"/>
    <mergeCell ref="R14:R21"/>
    <mergeCell ref="G44:H44"/>
    <mergeCell ref="A42:G42"/>
    <mergeCell ref="B25:B30"/>
    <mergeCell ref="C25:C30"/>
    <mergeCell ref="D25:D26"/>
    <mergeCell ref="D27:D28"/>
    <mergeCell ref="D29:D30"/>
    <mergeCell ref="A2:A3"/>
    <mergeCell ref="E1:F1"/>
    <mergeCell ref="D12:D13"/>
    <mergeCell ref="B2:B3"/>
    <mergeCell ref="D16:D17"/>
    <mergeCell ref="D18:D19"/>
    <mergeCell ref="C2:C3"/>
    <mergeCell ref="D2:D3"/>
    <mergeCell ref="B14:B15"/>
    <mergeCell ref="C14:C15"/>
    <mergeCell ref="D14:D15"/>
    <mergeCell ref="A14:A22"/>
    <mergeCell ref="C18:C21"/>
    <mergeCell ref="B18:B21"/>
    <mergeCell ref="H27:H28"/>
    <mergeCell ref="D32:D33"/>
    <mergeCell ref="C8:C13"/>
    <mergeCell ref="M2:M3"/>
    <mergeCell ref="N2:N3"/>
    <mergeCell ref="G2:G3"/>
    <mergeCell ref="H2:H3"/>
    <mergeCell ref="I2:I3"/>
    <mergeCell ref="J2:J3"/>
    <mergeCell ref="K2:K3"/>
    <mergeCell ref="G1:H1"/>
    <mergeCell ref="D10:D11"/>
    <mergeCell ref="I10:I11"/>
    <mergeCell ref="L2:L3"/>
    <mergeCell ref="I27:I28"/>
    <mergeCell ref="J8:J13"/>
    <mergeCell ref="K8:K13"/>
    <mergeCell ref="J23:J24"/>
    <mergeCell ref="K23:K24"/>
    <mergeCell ref="I12:I13"/>
    <mergeCell ref="H25:H26"/>
    <mergeCell ref="H16:H17"/>
    <mergeCell ref="H14:H15"/>
    <mergeCell ref="H18:H21"/>
    <mergeCell ref="I18:I21"/>
    <mergeCell ref="J18:J21"/>
    <mergeCell ref="K18:K21"/>
    <mergeCell ref="K16:K17"/>
    <mergeCell ref="B8:B13"/>
    <mergeCell ref="A8:A13"/>
    <mergeCell ref="I8:I9"/>
    <mergeCell ref="A23:A24"/>
    <mergeCell ref="C23:C24"/>
    <mergeCell ref="B23:B24"/>
    <mergeCell ref="C16:C17"/>
    <mergeCell ref="B16:B17"/>
    <mergeCell ref="I16:I17"/>
    <mergeCell ref="B22:G22"/>
    <mergeCell ref="I14:I15"/>
    <mergeCell ref="D8:D9"/>
    <mergeCell ref="G14:G21"/>
    <mergeCell ref="A4:A5"/>
    <mergeCell ref="I4:I5"/>
    <mergeCell ref="J4:J5"/>
    <mergeCell ref="K4:K5"/>
    <mergeCell ref="D6:D7"/>
    <mergeCell ref="A6:A7"/>
    <mergeCell ref="B6:B7"/>
    <mergeCell ref="C6:C7"/>
    <mergeCell ref="I6:I7"/>
    <mergeCell ref="J6:J7"/>
    <mergeCell ref="K6:K7"/>
    <mergeCell ref="D4:D5"/>
    <mergeCell ref="C4:C5"/>
    <mergeCell ref="B4:B5"/>
    <mergeCell ref="C39:C41"/>
    <mergeCell ref="G39:G41"/>
    <mergeCell ref="H39:H41"/>
    <mergeCell ref="I39:I41"/>
    <mergeCell ref="J39:J41"/>
    <mergeCell ref="K39:K41"/>
    <mergeCell ref="B39:B41"/>
    <mergeCell ref="A25:A36"/>
    <mergeCell ref="J25:J30"/>
    <mergeCell ref="K25:K30"/>
    <mergeCell ref="J34:J36"/>
    <mergeCell ref="K34:K36"/>
    <mergeCell ref="A37:A41"/>
    <mergeCell ref="C32:C33"/>
    <mergeCell ref="B32:B33"/>
    <mergeCell ref="G34:G36"/>
    <mergeCell ref="H34:H36"/>
    <mergeCell ref="I34:I36"/>
    <mergeCell ref="C34:C36"/>
    <mergeCell ref="B34:B36"/>
    <mergeCell ref="G25:G30"/>
    <mergeCell ref="H29:H30"/>
    <mergeCell ref="I29:I30"/>
    <mergeCell ref="I25:I26"/>
    <mergeCell ref="G32:G33"/>
    <mergeCell ref="H32:H33"/>
    <mergeCell ref="I32:I33"/>
    <mergeCell ref="J32:J33"/>
    <mergeCell ref="K32:K33"/>
    <mergeCell ref="L32:L33"/>
    <mergeCell ref="M32:M33"/>
    <mergeCell ref="N32:N33"/>
    <mergeCell ref="L34:L36"/>
    <mergeCell ref="M34:M36"/>
    <mergeCell ref="N34:N36"/>
    <mergeCell ref="M14:M15"/>
    <mergeCell ref="N14:N15"/>
    <mergeCell ref="L18:L21"/>
    <mergeCell ref="J14:J15"/>
    <mergeCell ref="K14:K15"/>
    <mergeCell ref="L14:L15"/>
    <mergeCell ref="J16:J17"/>
    <mergeCell ref="L39:L41"/>
    <mergeCell ref="M39:M41"/>
    <mergeCell ref="N39:N41"/>
    <mergeCell ref="L25:L26"/>
    <mergeCell ref="L16:L17"/>
    <mergeCell ref="M16:M17"/>
    <mergeCell ref="N16:N17"/>
    <mergeCell ref="L27:L28"/>
    <mergeCell ref="L29:L30"/>
    <mergeCell ref="M27:M28"/>
    <mergeCell ref="M25:M26"/>
    <mergeCell ref="M29:M30"/>
    <mergeCell ref="N25:N26"/>
    <mergeCell ref="N27:N28"/>
    <mergeCell ref="N29:N30"/>
    <mergeCell ref="M18:M21"/>
    <mergeCell ref="N18:N21"/>
  </mergeCells>
  <pageMargins left="0.7" right="0.7" top="0.75" bottom="0.75" header="0.3" footer="0.3"/>
  <pageSetup paperSize="9" orientation="portrait" horizontalDpi="0" verticalDpi="0" r:id="rId1"/>
  <ignoredErrors>
    <ignoredError sqref="A25" twoDigitTextYear="1"/>
    <ignoredError sqref="H14:H21 H25:H30 H32:H36 H39"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Jenis Evaluasi</vt:lpstr>
      <vt:lpstr>Portopolio Penilaian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Microsoft Office User</cp:lastModifiedBy>
  <dcterms:created xsi:type="dcterms:W3CDTF">2015-03-18T03:03:00Z</dcterms:created>
  <dcterms:modified xsi:type="dcterms:W3CDTF">2024-10-07T05:57:42Z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1057-11.2.0.8970</vt:lpwstr>
  </property>
</Properties>
</file>